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inneapolismngov-my.sharepoint.com/personal/erick_howatt_minneapolismn_gov/Documents/Desktop/Salary Schedules for Deb/Done/"/>
    </mc:Choice>
  </mc:AlternateContent>
  <xr:revisionPtr revIDLastSave="37" documentId="13_ncr:1_{3B447C14-4FA8-4913-8127-073A7E1A7F09}" xr6:coauthVersionLast="47" xr6:coauthVersionMax="47" xr10:uidLastSave="{3CF325F8-928D-4A0C-B170-04153A4A952C}"/>
  <workbookProtection lockStructure="1"/>
  <bookViews>
    <workbookView xWindow="6390" yWindow="2415" windowWidth="21600" windowHeight="11385" firstSheet="6" activeTab="6" xr2:uid="{00000000-000D-0000-FFFF-FFFF00000000}"/>
  </bookViews>
  <sheets>
    <sheet name="1 01 2016" sheetId="1" state="hidden" r:id="rId1"/>
    <sheet name="1 1 2017" sheetId="4" state="hidden" r:id="rId2"/>
    <sheet name="1 1 2018" sheetId="5" state="hidden" r:id="rId3"/>
    <sheet name="1 1 2019" sheetId="6" state="hidden" r:id="rId4"/>
    <sheet name="2 3 2019" sheetId="8" state="hidden" r:id="rId5"/>
    <sheet name="1 1 2020" sheetId="9" state="hidden" r:id="rId6"/>
    <sheet name="1-1-2021" sheetId="10" r:id="rId7"/>
    <sheet name="1-1-2022" sheetId="11" r:id="rId8"/>
    <sheet name="1-1-2023" sheetId="12" r:id="rId9"/>
    <sheet name="4-1-2023" sheetId="17" r:id="rId10"/>
    <sheet name="1-1-2024" sheetId="18" r:id="rId11"/>
    <sheet name="4-1-2024" sheetId="19" r:id="rId12"/>
    <sheet name="Notes" sheetId="7" state="hidden" r:id="rId13"/>
  </sheets>
  <externalReferences>
    <externalReference r:id="rId14"/>
  </externalReferences>
  <definedNames>
    <definedName name="_Toc373915004" localSheetId="0">'1 01 2016'!$O$39</definedName>
    <definedName name="_Toc373915004" localSheetId="1">'1 1 2017'!$O$23</definedName>
    <definedName name="_Toc373915004" localSheetId="2">'1 1 2018'!$O$22</definedName>
    <definedName name="_Toc373915004" localSheetId="3">'1 1 2019'!$O$22</definedName>
    <definedName name="_Toc373915004" localSheetId="4">'2 3 2019'!$M$25</definedName>
    <definedName name="_Toc373915005" localSheetId="0">'1 01 2016'!$O$41</definedName>
    <definedName name="A" localSheetId="0">'[1]2000'!#REF!</definedName>
    <definedName name="B" localSheetId="0">'[1]2000'!#REF!</definedName>
    <definedName name="C_" localSheetId="0">'[1]2000'!#REF!</definedName>
    <definedName name="Data2020">'1 1 2020'!$L$7:$Q$128</definedName>
    <definedName name="Data2021">'1-1-2021'!$L$7:$Q$122</definedName>
    <definedName name="Data2022">'1-1-2022'!$L$8:$Q$123</definedName>
    <definedName name="DataApril2023">'4-1-2023'!$L$7:$Q$128</definedName>
    <definedName name="DataFeb2019">'2 3 2019'!$K$6:$P$129</definedName>
    <definedName name="DataJan2023">'1-1-2023'!$L$8:$Q$128</definedName>
    <definedName name="DataJan2024">'1-1-2024'!$L$7:$Q$128</definedName>
    <definedName name="PercIncr2020">'1 1 2020'!$L$1</definedName>
    <definedName name="PercIncr2021">'1-1-2021'!$L$2</definedName>
    <definedName name="PercIncr2022">'1-1-2022'!$L$2</definedName>
    <definedName name="PercIncrApril2023">'4-1-2023'!$L$2</definedName>
    <definedName name="PercIncrApril2024">'4-1-2024'!$L$2</definedName>
    <definedName name="PercIncrJan2023">'1-1-2023'!$L$2</definedName>
    <definedName name="PercIncrJan2024">'1-1-2024'!$L$2</definedName>
    <definedName name="_xlnm.Print_Area" localSheetId="0">'1 01 2016'!$A$1:$N$164</definedName>
    <definedName name="_xlnm.Print_Area" localSheetId="1">'1 1 2017'!$A$1:$L$98</definedName>
    <definedName name="_xlnm.Print_Area" localSheetId="2">'1 1 2018'!$A$1:$L$97</definedName>
    <definedName name="_xlnm.Print_Area" localSheetId="3">'1 1 2019'!$A$1:$L$96</definedName>
    <definedName name="Print_Area_MI" localSheetId="0">'[1]2000'!#REF!</definedName>
    <definedName name="Print_Area_MI" localSheetId="1">'[1]2000'!#REF!</definedName>
    <definedName name="Print_Area_MI" localSheetId="2">'[1]2000'!#REF!</definedName>
    <definedName name="Print_Area_MI" localSheetId="3">'[1]2000'!#REF!</definedName>
    <definedName name="_xlnm.Print_Titles" localSheetId="0">'1 01 2016'!$1:$2</definedName>
    <definedName name="_xlnm.Print_Titles" localSheetId="1">'1 1 2017'!$1:$2</definedName>
    <definedName name="_xlnm.Print_Titles" localSheetId="2">'1 1 2018'!$1:$2</definedName>
    <definedName name="_xlnm.Print_Titles" localSheetId="3">'1 1 2019'!$1:$2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0" l="1"/>
  <c r="N36" i="10"/>
  <c r="N37" i="10"/>
  <c r="N38" i="10"/>
  <c r="N39" i="10"/>
  <c r="N40" i="10"/>
  <c r="V114" i="9"/>
  <c r="T114" i="9"/>
  <c r="S114" i="9"/>
  <c r="V113" i="9"/>
  <c r="T113" i="9"/>
  <c r="S113" i="9"/>
  <c r="V110" i="9"/>
  <c r="T110" i="9"/>
  <c r="S110" i="9"/>
  <c r="V109" i="9"/>
  <c r="T109" i="9"/>
  <c r="S109" i="9"/>
  <c r="V108" i="9"/>
  <c r="T108" i="9"/>
  <c r="S108" i="9"/>
  <c r="T91" i="9"/>
  <c r="S91" i="9"/>
  <c r="T90" i="9"/>
  <c r="S90" i="9"/>
  <c r="T89" i="9"/>
  <c r="S89" i="9"/>
  <c r="T88" i="9"/>
  <c r="S88" i="9"/>
  <c r="V73" i="9"/>
  <c r="T73" i="9"/>
  <c r="S73" i="9"/>
  <c r="V63" i="9"/>
  <c r="T63" i="9"/>
  <c r="S63" i="9"/>
  <c r="V41" i="9"/>
  <c r="T41" i="9"/>
  <c r="S41" i="9"/>
  <c r="V40" i="9"/>
  <c r="T40" i="9"/>
  <c r="S40" i="9"/>
  <c r="V39" i="9"/>
  <c r="T39" i="9"/>
  <c r="S39" i="9"/>
  <c r="V38" i="9"/>
  <c r="T38" i="9"/>
  <c r="S38" i="9"/>
  <c r="V37" i="9"/>
  <c r="T37" i="9"/>
  <c r="S37" i="9"/>
  <c r="V36" i="9"/>
  <c r="T36" i="9"/>
  <c r="S36" i="9"/>
  <c r="V35" i="9"/>
  <c r="T35" i="9"/>
  <c r="S35" i="9"/>
  <c r="V34" i="9"/>
  <c r="T34" i="9"/>
  <c r="S34" i="9"/>
  <c r="W28" i="9"/>
  <c r="V28" i="9"/>
  <c r="T28" i="9"/>
  <c r="S28" i="9"/>
  <c r="W27" i="9"/>
  <c r="V27" i="9"/>
  <c r="T27" i="9"/>
  <c r="S27" i="9"/>
  <c r="V25" i="9"/>
  <c r="T25" i="9"/>
  <c r="S25" i="9"/>
  <c r="V24" i="9"/>
  <c r="T24" i="9"/>
  <c r="S24" i="9"/>
  <c r="V23" i="9"/>
  <c r="T23" i="9"/>
  <c r="S23" i="9"/>
  <c r="V19" i="9"/>
  <c r="U19" i="9"/>
  <c r="T19" i="9"/>
  <c r="S19" i="9"/>
  <c r="V18" i="9"/>
  <c r="U18" i="9"/>
  <c r="T18" i="9"/>
  <c r="S18" i="9"/>
  <c r="V17" i="9"/>
  <c r="U17" i="9"/>
  <c r="T17" i="9"/>
  <c r="S17" i="9"/>
  <c r="V16" i="9"/>
  <c r="U16" i="9"/>
  <c r="T16" i="9"/>
  <c r="S16" i="9"/>
  <c r="V15" i="9"/>
  <c r="U15" i="9"/>
  <c r="T15" i="9"/>
  <c r="S15" i="9"/>
  <c r="V14" i="9"/>
  <c r="U14" i="9"/>
  <c r="T14" i="9"/>
  <c r="S14" i="9"/>
  <c r="V13" i="9"/>
  <c r="U13" i="9"/>
  <c r="T13" i="9"/>
  <c r="S13" i="9"/>
  <c r="V12" i="9"/>
  <c r="U12" i="9"/>
  <c r="T12" i="9"/>
  <c r="S12" i="9"/>
  <c r="V11" i="9"/>
  <c r="U11" i="9"/>
  <c r="T11" i="9"/>
  <c r="S11" i="9"/>
  <c r="V10" i="9"/>
  <c r="U10" i="9"/>
  <c r="T10" i="9"/>
  <c r="S10" i="9"/>
  <c r="V9" i="9"/>
  <c r="U9" i="9"/>
  <c r="T9" i="9"/>
  <c r="S9" i="9"/>
  <c r="V8" i="9"/>
  <c r="U8" i="9"/>
  <c r="T8" i="9"/>
  <c r="S8" i="9"/>
  <c r="V7" i="9"/>
  <c r="U7" i="9"/>
  <c r="T7" i="9"/>
  <c r="S7" i="9"/>
  <c r="Z6" i="9"/>
  <c r="Y6" i="9"/>
  <c r="X6" i="9"/>
  <c r="W6" i="9"/>
  <c r="T6" i="9"/>
  <c r="V115" i="19" l="1"/>
  <c r="T115" i="19"/>
  <c r="S115" i="19"/>
  <c r="V114" i="19"/>
  <c r="T114" i="19"/>
  <c r="S114" i="19"/>
  <c r="V111" i="19"/>
  <c r="T111" i="19"/>
  <c r="S111" i="19"/>
  <c r="V110" i="19"/>
  <c r="T110" i="19"/>
  <c r="S110" i="19"/>
  <c r="V109" i="19"/>
  <c r="T109" i="19"/>
  <c r="S109" i="19"/>
  <c r="T92" i="19"/>
  <c r="S92" i="19"/>
  <c r="T91" i="19"/>
  <c r="S91" i="19"/>
  <c r="T90" i="19"/>
  <c r="S90" i="19"/>
  <c r="T89" i="19"/>
  <c r="S89" i="19"/>
  <c r="V74" i="19"/>
  <c r="T74" i="19"/>
  <c r="S74" i="19"/>
  <c r="V64" i="19"/>
  <c r="T64" i="19"/>
  <c r="S64" i="19"/>
  <c r="V42" i="19"/>
  <c r="T42" i="19"/>
  <c r="S42" i="19"/>
  <c r="V41" i="19"/>
  <c r="T41" i="19"/>
  <c r="S41" i="19"/>
  <c r="V40" i="19"/>
  <c r="T40" i="19"/>
  <c r="S40" i="19"/>
  <c r="V39" i="19"/>
  <c r="T39" i="19"/>
  <c r="S39" i="19"/>
  <c r="V38" i="19"/>
  <c r="T38" i="19"/>
  <c r="S38" i="19"/>
  <c r="V37" i="19"/>
  <c r="T37" i="19"/>
  <c r="S37" i="19"/>
  <c r="V36" i="19"/>
  <c r="T36" i="19"/>
  <c r="S36" i="19"/>
  <c r="V35" i="19"/>
  <c r="T35" i="19"/>
  <c r="S35" i="19"/>
  <c r="W29" i="19"/>
  <c r="V29" i="19"/>
  <c r="T29" i="19"/>
  <c r="S29" i="19"/>
  <c r="W28" i="19"/>
  <c r="V28" i="19"/>
  <c r="T28" i="19"/>
  <c r="S28" i="19"/>
  <c r="V26" i="19"/>
  <c r="T26" i="19"/>
  <c r="S26" i="19"/>
  <c r="V25" i="19"/>
  <c r="T25" i="19"/>
  <c r="S25" i="19"/>
  <c r="V24" i="19"/>
  <c r="T24" i="19"/>
  <c r="S24" i="19"/>
  <c r="V20" i="19"/>
  <c r="U20" i="19"/>
  <c r="T20" i="19"/>
  <c r="S20" i="19"/>
  <c r="V19" i="19"/>
  <c r="U19" i="19"/>
  <c r="T19" i="19"/>
  <c r="S19" i="19"/>
  <c r="V18" i="19"/>
  <c r="U18" i="19"/>
  <c r="T18" i="19"/>
  <c r="S18" i="19"/>
  <c r="V17" i="19"/>
  <c r="U17" i="19"/>
  <c r="T17" i="19"/>
  <c r="S17" i="19"/>
  <c r="V16" i="19"/>
  <c r="U16" i="19"/>
  <c r="T16" i="19"/>
  <c r="S16" i="19"/>
  <c r="V15" i="19"/>
  <c r="U15" i="19"/>
  <c r="T15" i="19"/>
  <c r="S15" i="19"/>
  <c r="V14" i="19"/>
  <c r="U14" i="19"/>
  <c r="T14" i="19"/>
  <c r="S14" i="19"/>
  <c r="V13" i="19"/>
  <c r="U13" i="19"/>
  <c r="T13" i="19"/>
  <c r="S13" i="19"/>
  <c r="V12" i="19"/>
  <c r="U12" i="19"/>
  <c r="T12" i="19"/>
  <c r="S12" i="19"/>
  <c r="V11" i="19"/>
  <c r="U11" i="19"/>
  <c r="T11" i="19"/>
  <c r="S11" i="19"/>
  <c r="V10" i="19"/>
  <c r="U10" i="19"/>
  <c r="T10" i="19"/>
  <c r="S10" i="19"/>
  <c r="V9" i="19"/>
  <c r="U9" i="19"/>
  <c r="T9" i="19"/>
  <c r="S9" i="19"/>
  <c r="V8" i="19"/>
  <c r="U8" i="19"/>
  <c r="T8" i="19"/>
  <c r="S8" i="19"/>
  <c r="Z7" i="19"/>
  <c r="Y7" i="19"/>
  <c r="X7" i="19"/>
  <c r="W7" i="19"/>
  <c r="T7" i="19"/>
  <c r="V115" i="18"/>
  <c r="T115" i="18"/>
  <c r="S115" i="18"/>
  <c r="V114" i="18"/>
  <c r="T114" i="18"/>
  <c r="S114" i="18"/>
  <c r="V111" i="18"/>
  <c r="T111" i="18"/>
  <c r="S111" i="18"/>
  <c r="V110" i="18"/>
  <c r="T110" i="18"/>
  <c r="S110" i="18"/>
  <c r="V109" i="18"/>
  <c r="T109" i="18"/>
  <c r="S109" i="18"/>
  <c r="T92" i="18"/>
  <c r="S92" i="18"/>
  <c r="T91" i="18"/>
  <c r="S91" i="18"/>
  <c r="T90" i="18"/>
  <c r="S90" i="18"/>
  <c r="T89" i="18"/>
  <c r="S89" i="18"/>
  <c r="V74" i="18"/>
  <c r="T74" i="18"/>
  <c r="S74" i="18"/>
  <c r="V64" i="18"/>
  <c r="T64" i="18"/>
  <c r="S64" i="18"/>
  <c r="V42" i="18"/>
  <c r="T42" i="18"/>
  <c r="S42" i="18"/>
  <c r="V41" i="18"/>
  <c r="T41" i="18"/>
  <c r="S41" i="18"/>
  <c r="V40" i="18"/>
  <c r="T40" i="18"/>
  <c r="S40" i="18"/>
  <c r="V39" i="18"/>
  <c r="T39" i="18"/>
  <c r="S39" i="18"/>
  <c r="V38" i="18"/>
  <c r="T38" i="18"/>
  <c r="S38" i="18"/>
  <c r="V37" i="18"/>
  <c r="T37" i="18"/>
  <c r="S37" i="18"/>
  <c r="V36" i="18"/>
  <c r="T36" i="18"/>
  <c r="S36" i="18"/>
  <c r="V35" i="18"/>
  <c r="T35" i="18"/>
  <c r="S35" i="18"/>
  <c r="V29" i="18"/>
  <c r="T29" i="18"/>
  <c r="S29" i="18"/>
  <c r="V28" i="18"/>
  <c r="T28" i="18"/>
  <c r="S28" i="18"/>
  <c r="V26" i="18"/>
  <c r="T26" i="18"/>
  <c r="S26" i="18"/>
  <c r="V25" i="18"/>
  <c r="T25" i="18"/>
  <c r="S25" i="18"/>
  <c r="V24" i="18"/>
  <c r="T24" i="18"/>
  <c r="S24" i="18"/>
  <c r="V20" i="18"/>
  <c r="U20" i="18"/>
  <c r="T20" i="18"/>
  <c r="S20" i="18"/>
  <c r="V19" i="18"/>
  <c r="U19" i="18"/>
  <c r="T19" i="18"/>
  <c r="S19" i="18"/>
  <c r="V18" i="18"/>
  <c r="U18" i="18"/>
  <c r="T18" i="18"/>
  <c r="S18" i="18"/>
  <c r="V17" i="18"/>
  <c r="U17" i="18"/>
  <c r="T17" i="18"/>
  <c r="S17" i="18"/>
  <c r="V16" i="18"/>
  <c r="U16" i="18"/>
  <c r="T16" i="18"/>
  <c r="S16" i="18"/>
  <c r="V15" i="18"/>
  <c r="U15" i="18"/>
  <c r="T15" i="18"/>
  <c r="S15" i="18"/>
  <c r="V14" i="18"/>
  <c r="U14" i="18"/>
  <c r="T14" i="18"/>
  <c r="S14" i="18"/>
  <c r="V13" i="18"/>
  <c r="U13" i="18"/>
  <c r="T13" i="18"/>
  <c r="S13" i="18"/>
  <c r="V12" i="18"/>
  <c r="U12" i="18"/>
  <c r="T12" i="18"/>
  <c r="S12" i="18"/>
  <c r="V11" i="18"/>
  <c r="U11" i="18"/>
  <c r="T11" i="18"/>
  <c r="S11" i="18"/>
  <c r="V10" i="18"/>
  <c r="U10" i="18"/>
  <c r="T10" i="18"/>
  <c r="S10" i="18"/>
  <c r="V9" i="18"/>
  <c r="U9" i="18"/>
  <c r="T9" i="18"/>
  <c r="S9" i="18"/>
  <c r="V8" i="18"/>
  <c r="U8" i="18"/>
  <c r="T8" i="18"/>
  <c r="S8" i="18"/>
  <c r="Z7" i="18"/>
  <c r="Y7" i="18"/>
  <c r="X7" i="18"/>
  <c r="W7" i="18"/>
  <c r="T7" i="18"/>
  <c r="V115" i="17"/>
  <c r="T115" i="17"/>
  <c r="S115" i="17"/>
  <c r="V114" i="17"/>
  <c r="T114" i="17"/>
  <c r="S114" i="17"/>
  <c r="V111" i="17"/>
  <c r="T111" i="17"/>
  <c r="S111" i="17"/>
  <c r="V110" i="17"/>
  <c r="T110" i="17"/>
  <c r="S110" i="17"/>
  <c r="V109" i="17"/>
  <c r="T109" i="17"/>
  <c r="S109" i="17"/>
  <c r="T92" i="17"/>
  <c r="S92" i="17"/>
  <c r="T91" i="17"/>
  <c r="S91" i="17"/>
  <c r="T90" i="17"/>
  <c r="S90" i="17"/>
  <c r="T89" i="17"/>
  <c r="S89" i="17"/>
  <c r="V74" i="17"/>
  <c r="T74" i="17"/>
  <c r="S74" i="17"/>
  <c r="V64" i="17"/>
  <c r="T64" i="17"/>
  <c r="S64" i="17"/>
  <c r="V42" i="17"/>
  <c r="T42" i="17"/>
  <c r="S42" i="17"/>
  <c r="V41" i="17"/>
  <c r="T41" i="17"/>
  <c r="S41" i="17"/>
  <c r="V40" i="17"/>
  <c r="T40" i="17"/>
  <c r="S40" i="17"/>
  <c r="V39" i="17"/>
  <c r="T39" i="17"/>
  <c r="S39" i="17"/>
  <c r="V38" i="17"/>
  <c r="T38" i="17"/>
  <c r="S38" i="17"/>
  <c r="V37" i="17"/>
  <c r="T37" i="17"/>
  <c r="S37" i="17"/>
  <c r="V36" i="17"/>
  <c r="T36" i="17"/>
  <c r="S36" i="17"/>
  <c r="V35" i="17"/>
  <c r="T35" i="17"/>
  <c r="S35" i="17"/>
  <c r="V29" i="17"/>
  <c r="T29" i="17"/>
  <c r="S29" i="17"/>
  <c r="V28" i="17"/>
  <c r="T28" i="17"/>
  <c r="S28" i="17"/>
  <c r="V26" i="17"/>
  <c r="T26" i="17"/>
  <c r="S26" i="17"/>
  <c r="V25" i="17"/>
  <c r="T25" i="17"/>
  <c r="S25" i="17"/>
  <c r="V24" i="17"/>
  <c r="T24" i="17"/>
  <c r="S24" i="17"/>
  <c r="V20" i="17"/>
  <c r="U20" i="17"/>
  <c r="T20" i="17"/>
  <c r="S20" i="17"/>
  <c r="V19" i="17"/>
  <c r="U19" i="17"/>
  <c r="T19" i="17"/>
  <c r="S19" i="17"/>
  <c r="V18" i="17"/>
  <c r="U18" i="17"/>
  <c r="T18" i="17"/>
  <c r="S18" i="17"/>
  <c r="V17" i="17"/>
  <c r="U17" i="17"/>
  <c r="T17" i="17"/>
  <c r="S17" i="17"/>
  <c r="V16" i="17"/>
  <c r="U16" i="17"/>
  <c r="T16" i="17"/>
  <c r="S16" i="17"/>
  <c r="V15" i="17"/>
  <c r="U15" i="17"/>
  <c r="T15" i="17"/>
  <c r="S15" i="17"/>
  <c r="V14" i="17"/>
  <c r="U14" i="17"/>
  <c r="T14" i="17"/>
  <c r="S14" i="17"/>
  <c r="V13" i="17"/>
  <c r="U13" i="17"/>
  <c r="T13" i="17"/>
  <c r="S13" i="17"/>
  <c r="V12" i="17"/>
  <c r="U12" i="17"/>
  <c r="T12" i="17"/>
  <c r="S12" i="17"/>
  <c r="V11" i="17"/>
  <c r="U11" i="17"/>
  <c r="T11" i="17"/>
  <c r="S11" i="17"/>
  <c r="V10" i="17"/>
  <c r="U10" i="17"/>
  <c r="T10" i="17"/>
  <c r="S10" i="17"/>
  <c r="V9" i="17"/>
  <c r="U9" i="17"/>
  <c r="T9" i="17"/>
  <c r="S9" i="17"/>
  <c r="V8" i="17"/>
  <c r="U8" i="17"/>
  <c r="T8" i="17"/>
  <c r="S8" i="17"/>
  <c r="Z7" i="17"/>
  <c r="Y7" i="17"/>
  <c r="X7" i="17"/>
  <c r="W7" i="17"/>
  <c r="T7" i="17"/>
  <c r="V115" i="12"/>
  <c r="T115" i="12"/>
  <c r="S115" i="12"/>
  <c r="V114" i="12"/>
  <c r="T114" i="12"/>
  <c r="S114" i="12"/>
  <c r="V111" i="12"/>
  <c r="T111" i="12"/>
  <c r="S111" i="12"/>
  <c r="V110" i="12"/>
  <c r="T110" i="12"/>
  <c r="S110" i="12"/>
  <c r="V109" i="12"/>
  <c r="T109" i="12"/>
  <c r="S109" i="12"/>
  <c r="T92" i="12"/>
  <c r="S92" i="12"/>
  <c r="T91" i="12"/>
  <c r="S91" i="12"/>
  <c r="T90" i="12"/>
  <c r="S90" i="12"/>
  <c r="T89" i="12"/>
  <c r="S89" i="12"/>
  <c r="V74" i="12"/>
  <c r="T74" i="12"/>
  <c r="S74" i="12"/>
  <c r="V64" i="12"/>
  <c r="T64" i="12"/>
  <c r="S64" i="12"/>
  <c r="V42" i="12"/>
  <c r="T42" i="12"/>
  <c r="S42" i="12"/>
  <c r="V41" i="12"/>
  <c r="T41" i="12"/>
  <c r="S41" i="12"/>
  <c r="V40" i="12"/>
  <c r="T40" i="12"/>
  <c r="S40" i="12"/>
  <c r="V39" i="12"/>
  <c r="T39" i="12"/>
  <c r="S39" i="12"/>
  <c r="V38" i="12"/>
  <c r="T38" i="12"/>
  <c r="S38" i="12"/>
  <c r="V37" i="12"/>
  <c r="T37" i="12"/>
  <c r="S37" i="12"/>
  <c r="V36" i="12"/>
  <c r="T36" i="12"/>
  <c r="S36" i="12"/>
  <c r="V35" i="12"/>
  <c r="T35" i="12"/>
  <c r="S35" i="12"/>
  <c r="V29" i="12"/>
  <c r="T29" i="12"/>
  <c r="S29" i="12"/>
  <c r="V28" i="12"/>
  <c r="T28" i="12"/>
  <c r="S28" i="12"/>
  <c r="V26" i="12"/>
  <c r="T26" i="12"/>
  <c r="S26" i="12"/>
  <c r="V25" i="12"/>
  <c r="T25" i="12"/>
  <c r="S25" i="12"/>
  <c r="V24" i="12"/>
  <c r="T24" i="12"/>
  <c r="S24" i="12"/>
  <c r="V20" i="12"/>
  <c r="U20" i="12"/>
  <c r="T20" i="12"/>
  <c r="S20" i="12"/>
  <c r="V19" i="12"/>
  <c r="U19" i="12"/>
  <c r="T19" i="12"/>
  <c r="S19" i="12"/>
  <c r="V18" i="12"/>
  <c r="U18" i="12"/>
  <c r="T18" i="12"/>
  <c r="S18" i="12"/>
  <c r="V17" i="12"/>
  <c r="U17" i="12"/>
  <c r="T17" i="12"/>
  <c r="S17" i="12"/>
  <c r="V16" i="12"/>
  <c r="U16" i="12"/>
  <c r="T16" i="12"/>
  <c r="S16" i="12"/>
  <c r="V15" i="12"/>
  <c r="U15" i="12"/>
  <c r="T15" i="12"/>
  <c r="S15" i="12"/>
  <c r="V14" i="12"/>
  <c r="U14" i="12"/>
  <c r="T14" i="12"/>
  <c r="S14" i="12"/>
  <c r="V13" i="12"/>
  <c r="U13" i="12"/>
  <c r="T13" i="12"/>
  <c r="S13" i="12"/>
  <c r="V12" i="12"/>
  <c r="U12" i="12"/>
  <c r="T12" i="12"/>
  <c r="S12" i="12"/>
  <c r="V11" i="12"/>
  <c r="U11" i="12"/>
  <c r="T11" i="12"/>
  <c r="S11" i="12"/>
  <c r="V10" i="12"/>
  <c r="U10" i="12"/>
  <c r="T10" i="12"/>
  <c r="S10" i="12"/>
  <c r="V9" i="12"/>
  <c r="U9" i="12"/>
  <c r="T9" i="12"/>
  <c r="S9" i="12"/>
  <c r="V8" i="12"/>
  <c r="U8" i="12"/>
  <c r="T8" i="12"/>
  <c r="S8" i="12"/>
  <c r="Z7" i="12"/>
  <c r="Y7" i="12"/>
  <c r="X7" i="12"/>
  <c r="W7" i="12"/>
  <c r="T7" i="12"/>
  <c r="W29" i="11"/>
  <c r="W28" i="11"/>
  <c r="W40" i="10"/>
  <c r="W39" i="10"/>
  <c r="W37" i="10"/>
  <c r="W36" i="10"/>
  <c r="W35" i="10"/>
  <c r="W29" i="10"/>
  <c r="W28" i="10"/>
  <c r="V115" i="11"/>
  <c r="T115" i="11"/>
  <c r="S115" i="11"/>
  <c r="V114" i="11"/>
  <c r="T114" i="11"/>
  <c r="S114" i="11"/>
  <c r="V111" i="11"/>
  <c r="T111" i="11"/>
  <c r="S111" i="11"/>
  <c r="V110" i="11"/>
  <c r="T110" i="11"/>
  <c r="S110" i="11"/>
  <c r="V109" i="11"/>
  <c r="T109" i="11"/>
  <c r="S109" i="11"/>
  <c r="T92" i="11"/>
  <c r="S92" i="11"/>
  <c r="T91" i="11"/>
  <c r="S91" i="11"/>
  <c r="T90" i="11"/>
  <c r="S90" i="11"/>
  <c r="T89" i="11"/>
  <c r="S89" i="11"/>
  <c r="V74" i="11"/>
  <c r="T74" i="11"/>
  <c r="S74" i="11"/>
  <c r="V64" i="11"/>
  <c r="T64" i="11"/>
  <c r="S64" i="11"/>
  <c r="V42" i="11"/>
  <c r="T42" i="11"/>
  <c r="S42" i="11"/>
  <c r="V41" i="11"/>
  <c r="T41" i="11"/>
  <c r="S41" i="11"/>
  <c r="V40" i="11"/>
  <c r="T40" i="11"/>
  <c r="S40" i="11"/>
  <c r="V39" i="11"/>
  <c r="T39" i="11"/>
  <c r="S39" i="11"/>
  <c r="V38" i="11"/>
  <c r="T38" i="11"/>
  <c r="S38" i="11"/>
  <c r="V37" i="11"/>
  <c r="T37" i="11"/>
  <c r="S37" i="11"/>
  <c r="V36" i="11"/>
  <c r="T36" i="11"/>
  <c r="S36" i="11"/>
  <c r="V35" i="11"/>
  <c r="T35" i="11"/>
  <c r="S35" i="11"/>
  <c r="V29" i="11"/>
  <c r="T29" i="11"/>
  <c r="S29" i="11"/>
  <c r="V28" i="11"/>
  <c r="T28" i="11"/>
  <c r="S28" i="11"/>
  <c r="V26" i="11"/>
  <c r="T26" i="11"/>
  <c r="S26" i="11"/>
  <c r="V25" i="11"/>
  <c r="T25" i="11"/>
  <c r="S25" i="11"/>
  <c r="V24" i="11"/>
  <c r="T24" i="11"/>
  <c r="S24" i="11"/>
  <c r="V20" i="11"/>
  <c r="U20" i="11"/>
  <c r="T20" i="11"/>
  <c r="S20" i="11"/>
  <c r="V19" i="11"/>
  <c r="U19" i="11"/>
  <c r="T19" i="11"/>
  <c r="S19" i="11"/>
  <c r="V18" i="11"/>
  <c r="U18" i="11"/>
  <c r="T18" i="11"/>
  <c r="S18" i="11"/>
  <c r="V17" i="11"/>
  <c r="U17" i="11"/>
  <c r="T17" i="11"/>
  <c r="S17" i="11"/>
  <c r="V16" i="11"/>
  <c r="U16" i="11"/>
  <c r="T16" i="11"/>
  <c r="S16" i="11"/>
  <c r="V15" i="11"/>
  <c r="U15" i="11"/>
  <c r="T15" i="11"/>
  <c r="S15" i="11"/>
  <c r="V14" i="11"/>
  <c r="U14" i="11"/>
  <c r="T14" i="11"/>
  <c r="S14" i="11"/>
  <c r="V13" i="11"/>
  <c r="U13" i="11"/>
  <c r="T13" i="11"/>
  <c r="S13" i="11"/>
  <c r="V12" i="11"/>
  <c r="U12" i="11"/>
  <c r="T12" i="11"/>
  <c r="S12" i="11"/>
  <c r="V11" i="11"/>
  <c r="U11" i="11"/>
  <c r="T11" i="11"/>
  <c r="S11" i="11"/>
  <c r="V10" i="11"/>
  <c r="U10" i="11"/>
  <c r="T10" i="11"/>
  <c r="S10" i="11"/>
  <c r="V9" i="11"/>
  <c r="U9" i="11"/>
  <c r="T9" i="11"/>
  <c r="S9" i="11"/>
  <c r="V8" i="11"/>
  <c r="U8" i="11"/>
  <c r="T8" i="11"/>
  <c r="S8" i="11"/>
  <c r="Z7" i="11"/>
  <c r="Y7" i="11"/>
  <c r="X7" i="11"/>
  <c r="W7" i="11"/>
  <c r="T7" i="11"/>
  <c r="T7" i="10"/>
  <c r="S115" i="10"/>
  <c r="S114" i="10"/>
  <c r="S111" i="10"/>
  <c r="S110" i="10"/>
  <c r="S109" i="10"/>
  <c r="S92" i="10"/>
  <c r="S91" i="10"/>
  <c r="S90" i="10"/>
  <c r="S89" i="10"/>
  <c r="S74" i="10"/>
  <c r="S64" i="10"/>
  <c r="S42" i="10"/>
  <c r="S41" i="10"/>
  <c r="S40" i="10"/>
  <c r="S39" i="10"/>
  <c r="S38" i="10"/>
  <c r="S37" i="10"/>
  <c r="S36" i="10"/>
  <c r="S35" i="10"/>
  <c r="S29" i="10"/>
  <c r="S28" i="10"/>
  <c r="S26" i="10"/>
  <c r="S25" i="10"/>
  <c r="S24" i="10"/>
  <c r="S9" i="10"/>
  <c r="S10" i="10"/>
  <c r="S11" i="10"/>
  <c r="S12" i="10"/>
  <c r="S13" i="10"/>
  <c r="S14" i="10"/>
  <c r="S15" i="10"/>
  <c r="S16" i="10"/>
  <c r="S17" i="10"/>
  <c r="S18" i="10"/>
  <c r="S19" i="10"/>
  <c r="S20" i="10"/>
  <c r="S8" i="10"/>
  <c r="V115" i="10"/>
  <c r="T115" i="10"/>
  <c r="V114" i="10"/>
  <c r="T114" i="10"/>
  <c r="T110" i="10"/>
  <c r="V110" i="10"/>
  <c r="T111" i="10"/>
  <c r="V111" i="10"/>
  <c r="V109" i="10"/>
  <c r="T109" i="10"/>
  <c r="T92" i="10"/>
  <c r="T91" i="10"/>
  <c r="T90" i="10"/>
  <c r="T89" i="10"/>
  <c r="V74" i="10"/>
  <c r="T74" i="10"/>
  <c r="V64" i="10"/>
  <c r="T64" i="10"/>
  <c r="V42" i="10"/>
  <c r="T42" i="10"/>
  <c r="V41" i="10"/>
  <c r="T41" i="10"/>
  <c r="V40" i="10"/>
  <c r="T40" i="10"/>
  <c r="V39" i="10"/>
  <c r="T39" i="10"/>
  <c r="W38" i="10"/>
  <c r="V38" i="10"/>
  <c r="T38" i="10"/>
  <c r="V37" i="10"/>
  <c r="T37" i="10"/>
  <c r="V36" i="10"/>
  <c r="T36" i="10"/>
  <c r="V35" i="10"/>
  <c r="T35" i="10"/>
  <c r="V29" i="10"/>
  <c r="T29" i="10"/>
  <c r="V28" i="10"/>
  <c r="T28" i="10"/>
  <c r="T25" i="10"/>
  <c r="V25" i="10"/>
  <c r="T26" i="10"/>
  <c r="V26" i="10"/>
  <c r="V24" i="10"/>
  <c r="T24" i="10"/>
  <c r="T9" i="10"/>
  <c r="U9" i="10"/>
  <c r="V9" i="10"/>
  <c r="T10" i="10"/>
  <c r="U10" i="10"/>
  <c r="V10" i="10"/>
  <c r="T11" i="10"/>
  <c r="U11" i="10"/>
  <c r="V11" i="10"/>
  <c r="T12" i="10"/>
  <c r="U12" i="10"/>
  <c r="V12" i="10"/>
  <c r="T13" i="10"/>
  <c r="U13" i="10"/>
  <c r="V13" i="10"/>
  <c r="T14" i="10"/>
  <c r="U14" i="10"/>
  <c r="V14" i="10"/>
  <c r="T15" i="10"/>
  <c r="U15" i="10"/>
  <c r="V15" i="10"/>
  <c r="T16" i="10"/>
  <c r="U16" i="10"/>
  <c r="V16" i="10"/>
  <c r="T17" i="10"/>
  <c r="U17" i="10"/>
  <c r="V17" i="10"/>
  <c r="T18" i="10"/>
  <c r="U18" i="10"/>
  <c r="V18" i="10"/>
  <c r="T19" i="10"/>
  <c r="U19" i="10"/>
  <c r="V19" i="10"/>
  <c r="T20" i="10"/>
  <c r="U20" i="10"/>
  <c r="V20" i="10"/>
  <c r="V8" i="10"/>
  <c r="U8" i="10"/>
  <c r="T8" i="10"/>
  <c r="W7" i="10"/>
  <c r="X7" i="10"/>
  <c r="Y7" i="10"/>
  <c r="Z7" i="10"/>
  <c r="A28" i="19"/>
  <c r="M20" i="19"/>
  <c r="L20" i="19"/>
  <c r="M19" i="19"/>
  <c r="L19" i="19"/>
  <c r="M18" i="19"/>
  <c r="L18" i="19"/>
  <c r="M17" i="19"/>
  <c r="L17" i="19"/>
  <c r="M16" i="19"/>
  <c r="L16" i="19"/>
  <c r="M15" i="19"/>
  <c r="L15" i="19"/>
  <c r="M14" i="19"/>
  <c r="L14" i="19"/>
  <c r="M13" i="19"/>
  <c r="L13" i="19"/>
  <c r="M12" i="19"/>
  <c r="L12" i="19"/>
  <c r="M11" i="19"/>
  <c r="L11" i="19"/>
  <c r="M10" i="19"/>
  <c r="L10" i="19"/>
  <c r="M9" i="19"/>
  <c r="L9" i="19"/>
  <c r="M8" i="19"/>
  <c r="L8" i="19"/>
  <c r="O6" i="19"/>
  <c r="P6" i="19" s="1"/>
  <c r="M20" i="18"/>
  <c r="L20" i="18"/>
  <c r="M19" i="18"/>
  <c r="L19" i="18"/>
  <c r="M18" i="18"/>
  <c r="L18" i="18"/>
  <c r="M17" i="18"/>
  <c r="L17" i="18"/>
  <c r="M16" i="18"/>
  <c r="L16" i="18"/>
  <c r="M15" i="18"/>
  <c r="L15" i="18"/>
  <c r="M14" i="18"/>
  <c r="L14" i="18"/>
  <c r="M13" i="18"/>
  <c r="L13" i="18"/>
  <c r="M12" i="18"/>
  <c r="L12" i="18"/>
  <c r="M11" i="18"/>
  <c r="L11" i="18"/>
  <c r="M10" i="18"/>
  <c r="L10" i="18"/>
  <c r="M9" i="18"/>
  <c r="L9" i="18"/>
  <c r="M8" i="18"/>
  <c r="L8" i="18"/>
  <c r="O6" i="18"/>
  <c r="P6" i="18" s="1"/>
  <c r="Q6" i="18" s="1"/>
  <c r="M20" i="17"/>
  <c r="L20" i="17"/>
  <c r="M19" i="17"/>
  <c r="L19" i="17"/>
  <c r="M18" i="17"/>
  <c r="L18" i="17"/>
  <c r="M17" i="17"/>
  <c r="L17" i="17"/>
  <c r="M16" i="17"/>
  <c r="L16" i="17"/>
  <c r="M15" i="17"/>
  <c r="L15" i="17"/>
  <c r="M14" i="17"/>
  <c r="L14" i="17"/>
  <c r="M13" i="17"/>
  <c r="L13" i="17"/>
  <c r="M12" i="17"/>
  <c r="L12" i="17"/>
  <c r="M11" i="17"/>
  <c r="L11" i="17"/>
  <c r="M10" i="17"/>
  <c r="L10" i="17"/>
  <c r="M9" i="17"/>
  <c r="L9" i="17"/>
  <c r="M8" i="17"/>
  <c r="L8" i="17"/>
  <c r="O6" i="17"/>
  <c r="P6" i="17" s="1"/>
  <c r="Q6" i="19" l="1"/>
  <c r="Q6" i="17"/>
  <c r="A28" i="11"/>
  <c r="A28" i="10"/>
  <c r="A27" i="9"/>
  <c r="M20" i="12" l="1"/>
  <c r="L20" i="12"/>
  <c r="M19" i="12"/>
  <c r="L19" i="12"/>
  <c r="M18" i="12"/>
  <c r="L18" i="12"/>
  <c r="M17" i="12"/>
  <c r="L17" i="12"/>
  <c r="M16" i="12"/>
  <c r="L16" i="12"/>
  <c r="M15" i="12"/>
  <c r="L15" i="12"/>
  <c r="M14" i="12"/>
  <c r="L14" i="12"/>
  <c r="M13" i="12"/>
  <c r="L13" i="12"/>
  <c r="M12" i="12"/>
  <c r="L12" i="12"/>
  <c r="M11" i="12"/>
  <c r="L11" i="12"/>
  <c r="M10" i="12"/>
  <c r="L10" i="12"/>
  <c r="M9" i="12"/>
  <c r="L9" i="12"/>
  <c r="M8" i="12"/>
  <c r="L8" i="12"/>
  <c r="O6" i="12"/>
  <c r="M20" i="11"/>
  <c r="L20" i="11"/>
  <c r="M19" i="11"/>
  <c r="L19" i="11"/>
  <c r="M18" i="11"/>
  <c r="L18" i="11"/>
  <c r="M17" i="11"/>
  <c r="L17" i="11"/>
  <c r="M16" i="11"/>
  <c r="L16" i="11"/>
  <c r="M15" i="11"/>
  <c r="L15" i="11"/>
  <c r="M14" i="11"/>
  <c r="L14" i="11"/>
  <c r="M13" i="11"/>
  <c r="L13" i="11"/>
  <c r="M12" i="11"/>
  <c r="L12" i="11"/>
  <c r="M11" i="11"/>
  <c r="L11" i="11"/>
  <c r="M10" i="11"/>
  <c r="L10" i="11"/>
  <c r="M9" i="11"/>
  <c r="L9" i="11"/>
  <c r="M8" i="11"/>
  <c r="L8" i="11"/>
  <c r="O6" i="11"/>
  <c r="P6" i="11" s="1"/>
  <c r="Q6" i="11" s="1"/>
  <c r="M20" i="10"/>
  <c r="L20" i="10"/>
  <c r="M19" i="10"/>
  <c r="L19" i="10"/>
  <c r="M18" i="10"/>
  <c r="L18" i="10"/>
  <c r="M17" i="10"/>
  <c r="L17" i="10"/>
  <c r="M16" i="10"/>
  <c r="L16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O6" i="10"/>
  <c r="P6" i="10" s="1"/>
  <c r="N114" i="9"/>
  <c r="N113" i="9"/>
  <c r="N110" i="9"/>
  <c r="N109" i="9"/>
  <c r="N108" i="9"/>
  <c r="N91" i="9"/>
  <c r="N90" i="9"/>
  <c r="N89" i="9"/>
  <c r="N88" i="9"/>
  <c r="N73" i="9"/>
  <c r="N63" i="9"/>
  <c r="N41" i="9"/>
  <c r="N40" i="9"/>
  <c r="N39" i="9"/>
  <c r="N38" i="9"/>
  <c r="N37" i="9"/>
  <c r="N36" i="9"/>
  <c r="N35" i="9"/>
  <c r="N34" i="9"/>
  <c r="N25" i="9"/>
  <c r="N24" i="9"/>
  <c r="N23" i="9"/>
  <c r="O5" i="9"/>
  <c r="P5" i="9" s="1"/>
  <c r="Q5" i="9" s="1"/>
  <c r="M19" i="9"/>
  <c r="L19" i="9"/>
  <c r="M18" i="9"/>
  <c r="L18" i="9"/>
  <c r="N18" i="9" s="1"/>
  <c r="M17" i="9"/>
  <c r="L17" i="9"/>
  <c r="N17" i="9" s="1"/>
  <c r="M16" i="9"/>
  <c r="L16" i="9"/>
  <c r="M15" i="9"/>
  <c r="L15" i="9"/>
  <c r="M14" i="9"/>
  <c r="L14" i="9"/>
  <c r="M13" i="9"/>
  <c r="L13" i="9"/>
  <c r="N13" i="9" s="1"/>
  <c r="M12" i="9"/>
  <c r="L12" i="9"/>
  <c r="M11" i="9"/>
  <c r="L11" i="9"/>
  <c r="N11" i="9" s="1"/>
  <c r="M10" i="9"/>
  <c r="L10" i="9"/>
  <c r="N10" i="9" s="1"/>
  <c r="M9" i="9"/>
  <c r="L9" i="9"/>
  <c r="M8" i="9"/>
  <c r="L8" i="9"/>
  <c r="M7" i="9"/>
  <c r="L7" i="9"/>
  <c r="A83" i="8"/>
  <c r="A67" i="8"/>
  <c r="K7" i="8"/>
  <c r="L7" i="8"/>
  <c r="M7" i="8"/>
  <c r="N7" i="8"/>
  <c r="O7" i="8"/>
  <c r="P7" i="8"/>
  <c r="K8" i="8"/>
  <c r="L8" i="8"/>
  <c r="M8" i="8"/>
  <c r="N8" i="8"/>
  <c r="O8" i="8"/>
  <c r="P8" i="8"/>
  <c r="K9" i="8"/>
  <c r="L9" i="8"/>
  <c r="M9" i="8"/>
  <c r="N9" i="8"/>
  <c r="O9" i="8"/>
  <c r="P9" i="8"/>
  <c r="K10" i="8"/>
  <c r="L10" i="8"/>
  <c r="M10" i="8"/>
  <c r="N10" i="8"/>
  <c r="O10" i="8"/>
  <c r="P10" i="8"/>
  <c r="K11" i="8"/>
  <c r="L11" i="8"/>
  <c r="M11" i="8"/>
  <c r="N11" i="8"/>
  <c r="O11" i="8"/>
  <c r="P11" i="8"/>
  <c r="K12" i="8"/>
  <c r="L12" i="8"/>
  <c r="M12" i="8"/>
  <c r="N12" i="8"/>
  <c r="O12" i="8"/>
  <c r="P12" i="8"/>
  <c r="K13" i="8"/>
  <c r="L13" i="8"/>
  <c r="M13" i="8"/>
  <c r="N13" i="8"/>
  <c r="O13" i="8"/>
  <c r="P13" i="8"/>
  <c r="K14" i="8"/>
  <c r="L14" i="8"/>
  <c r="M14" i="8"/>
  <c r="N14" i="8"/>
  <c r="O14" i="8"/>
  <c r="P14" i="8"/>
  <c r="K15" i="8"/>
  <c r="L15" i="8"/>
  <c r="M15" i="8"/>
  <c r="N15" i="8"/>
  <c r="O15" i="8"/>
  <c r="P15" i="8"/>
  <c r="K16" i="8"/>
  <c r="L16" i="8"/>
  <c r="M16" i="8"/>
  <c r="N16" i="8"/>
  <c r="O16" i="8"/>
  <c r="P16" i="8"/>
  <c r="K17" i="8"/>
  <c r="L17" i="8"/>
  <c r="M17" i="8"/>
  <c r="N17" i="8"/>
  <c r="O17" i="8"/>
  <c r="P17" i="8"/>
  <c r="K18" i="8"/>
  <c r="L18" i="8"/>
  <c r="M18" i="8"/>
  <c r="N18" i="8"/>
  <c r="O18" i="8"/>
  <c r="P18" i="8"/>
  <c r="K19" i="8"/>
  <c r="L19" i="8"/>
  <c r="M19" i="8"/>
  <c r="N19" i="8"/>
  <c r="O19" i="8"/>
  <c r="P19" i="8"/>
  <c r="K20" i="8"/>
  <c r="L20" i="8"/>
  <c r="M20" i="8"/>
  <c r="N20" i="8"/>
  <c r="O20" i="8"/>
  <c r="P20" i="8"/>
  <c r="N6" i="8"/>
  <c r="O6" i="8"/>
  <c r="P6" i="8"/>
  <c r="M6" i="8"/>
  <c r="L6" i="8"/>
  <c r="N38" i="11" l="1"/>
  <c r="W38" i="11" s="1"/>
  <c r="N37" i="11"/>
  <c r="W37" i="11" s="1"/>
  <c r="N35" i="11"/>
  <c r="W35" i="11" s="1"/>
  <c r="N40" i="11"/>
  <c r="W40" i="11" s="1"/>
  <c r="N39" i="11"/>
  <c r="W39" i="11" s="1"/>
  <c r="N36" i="11"/>
  <c r="W36" i="11" s="1"/>
  <c r="N38" i="12"/>
  <c r="W38" i="12" s="1"/>
  <c r="N37" i="12"/>
  <c r="N36" i="12"/>
  <c r="N35" i="12"/>
  <c r="W35" i="12" s="1"/>
  <c r="N29" i="12"/>
  <c r="W29" i="12" s="1"/>
  <c r="N28" i="12"/>
  <c r="N29" i="17"/>
  <c r="E38" i="9"/>
  <c r="W39" i="9"/>
  <c r="F13" i="9"/>
  <c r="W13" i="9"/>
  <c r="N14" i="10"/>
  <c r="W14" i="10" s="1"/>
  <c r="E39" i="9"/>
  <c r="W40" i="9"/>
  <c r="N41" i="10"/>
  <c r="N41" i="11" s="1"/>
  <c r="N41" i="12" s="1"/>
  <c r="B114" i="9"/>
  <c r="W114" i="9"/>
  <c r="N115" i="10"/>
  <c r="N115" i="11" s="1"/>
  <c r="N115" i="12" s="1"/>
  <c r="B113" i="9"/>
  <c r="W113" i="9"/>
  <c r="N114" i="10"/>
  <c r="N114" i="11" s="1"/>
  <c r="N114" i="12" s="1"/>
  <c r="E40" i="9"/>
  <c r="W41" i="9"/>
  <c r="N42" i="10"/>
  <c r="N42" i="11" s="1"/>
  <c r="N42" i="12" s="1"/>
  <c r="A65" i="9"/>
  <c r="W63" i="9"/>
  <c r="N64" i="10"/>
  <c r="N64" i="11" s="1"/>
  <c r="N64" i="12" s="1"/>
  <c r="A23" i="9"/>
  <c r="W23" i="9"/>
  <c r="N24" i="10"/>
  <c r="N24" i="11" s="1"/>
  <c r="N24" i="12" s="1"/>
  <c r="A78" i="9"/>
  <c r="W73" i="9"/>
  <c r="N74" i="10"/>
  <c r="N74" i="11" s="1"/>
  <c r="N74" i="12" s="1"/>
  <c r="B88" i="9"/>
  <c r="W88" i="9"/>
  <c r="N89" i="10"/>
  <c r="N89" i="11" s="1"/>
  <c r="N89" i="12" s="1"/>
  <c r="W24" i="9"/>
  <c r="N25" i="10"/>
  <c r="N25" i="11" s="1"/>
  <c r="N25" i="12" s="1"/>
  <c r="W25" i="9"/>
  <c r="N26" i="10"/>
  <c r="B89" i="9"/>
  <c r="W89" i="9"/>
  <c r="N90" i="10"/>
  <c r="N90" i="11" s="1"/>
  <c r="N90" i="12" s="1"/>
  <c r="E34" i="9"/>
  <c r="W34" i="9"/>
  <c r="F10" i="9"/>
  <c r="W10" i="9"/>
  <c r="N11" i="10"/>
  <c r="W11" i="10" s="1"/>
  <c r="B90" i="9"/>
  <c r="W90" i="9"/>
  <c r="N91" i="10"/>
  <c r="N91" i="11" s="1"/>
  <c r="N91" i="12" s="1"/>
  <c r="E35" i="9"/>
  <c r="W35" i="9"/>
  <c r="B91" i="9"/>
  <c r="W91" i="9"/>
  <c r="N92" i="10"/>
  <c r="N92" i="11" s="1"/>
  <c r="N92" i="12" s="1"/>
  <c r="F35" i="9"/>
  <c r="W36" i="9"/>
  <c r="W11" i="9"/>
  <c r="F11" i="9"/>
  <c r="N12" i="10"/>
  <c r="W12" i="10" s="1"/>
  <c r="W17" i="9"/>
  <c r="F17" i="9"/>
  <c r="N18" i="10"/>
  <c r="W18" i="10" s="1"/>
  <c r="F36" i="9"/>
  <c r="W37" i="9"/>
  <c r="B109" i="9"/>
  <c r="W109" i="9"/>
  <c r="N110" i="10"/>
  <c r="N110" i="11" s="1"/>
  <c r="N110" i="12" s="1"/>
  <c r="B108" i="9"/>
  <c r="W108" i="9"/>
  <c r="N109" i="10"/>
  <c r="N109" i="11" s="1"/>
  <c r="N109" i="12" s="1"/>
  <c r="F18" i="9"/>
  <c r="W18" i="9"/>
  <c r="N19" i="10"/>
  <c r="W19" i="10" s="1"/>
  <c r="E37" i="9"/>
  <c r="W38" i="9"/>
  <c r="B110" i="9"/>
  <c r="W110" i="9"/>
  <c r="N111" i="10"/>
  <c r="N111" i="11" s="1"/>
  <c r="N111" i="12" s="1"/>
  <c r="O7" i="9"/>
  <c r="F37" i="10"/>
  <c r="E39" i="10"/>
  <c r="P6" i="12"/>
  <c r="Q6" i="10"/>
  <c r="Q18" i="9"/>
  <c r="P15" i="9"/>
  <c r="O16" i="9"/>
  <c r="Q17" i="9"/>
  <c r="P18" i="9"/>
  <c r="N16" i="9"/>
  <c r="O8" i="9"/>
  <c r="O13" i="9"/>
  <c r="Q15" i="9"/>
  <c r="N15" i="9"/>
  <c r="N7" i="9"/>
  <c r="Q11" i="9"/>
  <c r="Q7" i="9"/>
  <c r="P7" i="9"/>
  <c r="Q9" i="9"/>
  <c r="P12" i="9"/>
  <c r="Q14" i="9"/>
  <c r="Q19" i="9"/>
  <c r="N8" i="9"/>
  <c r="O18" i="9"/>
  <c r="O15" i="9"/>
  <c r="O12" i="9"/>
  <c r="P19" i="9"/>
  <c r="P17" i="9"/>
  <c r="P14" i="9"/>
  <c r="P11" i="9"/>
  <c r="P9" i="9"/>
  <c r="O19" i="9"/>
  <c r="O17" i="9"/>
  <c r="O14" i="9"/>
  <c r="O11" i="9"/>
  <c r="O9" i="9"/>
  <c r="N19" i="9"/>
  <c r="N14" i="9"/>
  <c r="N9" i="9"/>
  <c r="Q16" i="9"/>
  <c r="Q13" i="9"/>
  <c r="Q10" i="9"/>
  <c r="Q8" i="9"/>
  <c r="P16" i="9"/>
  <c r="P13" i="9"/>
  <c r="P10" i="9"/>
  <c r="P8" i="9"/>
  <c r="N12" i="9"/>
  <c r="O10" i="9"/>
  <c r="Q12" i="9"/>
  <c r="N39" i="12" l="1"/>
  <c r="N39" i="17" s="1"/>
  <c r="N35" i="17"/>
  <c r="N35" i="18" s="1"/>
  <c r="N36" i="17"/>
  <c r="W36" i="12"/>
  <c r="N37" i="17"/>
  <c r="W37" i="12"/>
  <c r="N40" i="12"/>
  <c r="W35" i="17"/>
  <c r="N38" i="17"/>
  <c r="W29" i="17"/>
  <c r="N29" i="18"/>
  <c r="W29" i="18" s="1"/>
  <c r="N28" i="17"/>
  <c r="A28" i="17" s="1"/>
  <c r="W28" i="12"/>
  <c r="A28" i="12"/>
  <c r="W25" i="10"/>
  <c r="W64" i="10"/>
  <c r="W92" i="10"/>
  <c r="W89" i="10"/>
  <c r="W115" i="10"/>
  <c r="W114" i="10"/>
  <c r="W111" i="10"/>
  <c r="W110" i="10"/>
  <c r="W74" i="10"/>
  <c r="Y14" i="9"/>
  <c r="H14" i="9"/>
  <c r="P15" i="10"/>
  <c r="W90" i="12"/>
  <c r="N90" i="17"/>
  <c r="Y17" i="9"/>
  <c r="H17" i="9"/>
  <c r="P18" i="10"/>
  <c r="W24" i="12"/>
  <c r="N24" i="17"/>
  <c r="W115" i="12"/>
  <c r="N115" i="17"/>
  <c r="Z7" i="9"/>
  <c r="I7" i="9"/>
  <c r="Q8" i="10"/>
  <c r="Z16" i="9"/>
  <c r="I16" i="9"/>
  <c r="Q17" i="10"/>
  <c r="Z11" i="9"/>
  <c r="I11" i="9"/>
  <c r="Q12" i="10"/>
  <c r="F9" i="9"/>
  <c r="W9" i="9"/>
  <c r="N10" i="10"/>
  <c r="W10" i="10" s="1"/>
  <c r="H19" i="9"/>
  <c r="Y19" i="9"/>
  <c r="P20" i="10"/>
  <c r="F7" i="9"/>
  <c r="W7" i="9"/>
  <c r="N8" i="10"/>
  <c r="X14" i="9"/>
  <c r="G14" i="9"/>
  <c r="O15" i="10"/>
  <c r="X15" i="10" s="1"/>
  <c r="Z18" i="9"/>
  <c r="I18" i="9"/>
  <c r="Q19" i="10"/>
  <c r="Z12" i="9"/>
  <c r="I12" i="9"/>
  <c r="Q13" i="10"/>
  <c r="Z13" i="10" s="1"/>
  <c r="W14" i="9"/>
  <c r="F14" i="9"/>
  <c r="N15" i="10"/>
  <c r="G12" i="9"/>
  <c r="X12" i="9"/>
  <c r="O13" i="10"/>
  <c r="F15" i="9"/>
  <c r="W15" i="9"/>
  <c r="N16" i="10"/>
  <c r="W16" i="10" s="1"/>
  <c r="F18" i="10"/>
  <c r="N18" i="11"/>
  <c r="N26" i="11"/>
  <c r="N26" i="12" s="1"/>
  <c r="W26" i="10"/>
  <c r="H9" i="9"/>
  <c r="Y9" i="9"/>
  <c r="P10" i="10"/>
  <c r="G10" i="9"/>
  <c r="X10" i="9"/>
  <c r="O11" i="10"/>
  <c r="X11" i="10" s="1"/>
  <c r="G15" i="9"/>
  <c r="X15" i="9"/>
  <c r="O16" i="10"/>
  <c r="F19" i="10"/>
  <c r="N19" i="11"/>
  <c r="W91" i="12"/>
  <c r="N91" i="17"/>
  <c r="N64" i="17"/>
  <c r="W64" i="12"/>
  <c r="N41" i="17"/>
  <c r="W41" i="12"/>
  <c r="Z13" i="9"/>
  <c r="I13" i="9"/>
  <c r="Q14" i="10"/>
  <c r="Z15" i="9"/>
  <c r="I15" i="9"/>
  <c r="Q16" i="10"/>
  <c r="F12" i="9"/>
  <c r="W12" i="9"/>
  <c r="N13" i="10"/>
  <c r="G9" i="9"/>
  <c r="X9" i="9"/>
  <c r="O10" i="10"/>
  <c r="G18" i="9"/>
  <c r="X18" i="9"/>
  <c r="O19" i="10"/>
  <c r="X19" i="10" s="1"/>
  <c r="G13" i="9"/>
  <c r="X13" i="9"/>
  <c r="O14" i="10"/>
  <c r="X14" i="10" s="1"/>
  <c r="N25" i="17"/>
  <c r="W25" i="12"/>
  <c r="Z8" i="9"/>
  <c r="I8" i="9"/>
  <c r="Q9" i="10"/>
  <c r="F19" i="9"/>
  <c r="W19" i="9"/>
  <c r="N20" i="10"/>
  <c r="W20" i="10" s="1"/>
  <c r="Y8" i="9"/>
  <c r="H8" i="9"/>
  <c r="P9" i="10"/>
  <c r="X11" i="9"/>
  <c r="G11" i="9"/>
  <c r="O12" i="10"/>
  <c r="W8" i="9"/>
  <c r="F8" i="9"/>
  <c r="N9" i="10"/>
  <c r="W9" i="10" s="1"/>
  <c r="X8" i="9"/>
  <c r="G8" i="9"/>
  <c r="O9" i="10"/>
  <c r="X9" i="10" s="1"/>
  <c r="W109" i="10"/>
  <c r="F12" i="10"/>
  <c r="N12" i="11"/>
  <c r="H10" i="9"/>
  <c r="Y10" i="9"/>
  <c r="P11" i="10"/>
  <c r="Y11" i="10" s="1"/>
  <c r="W16" i="9"/>
  <c r="F16" i="9"/>
  <c r="N17" i="10"/>
  <c r="N11" i="11"/>
  <c r="F11" i="10"/>
  <c r="N89" i="17"/>
  <c r="W89" i="12"/>
  <c r="N14" i="11"/>
  <c r="F14" i="10"/>
  <c r="N109" i="17"/>
  <c r="W109" i="12"/>
  <c r="N42" i="17"/>
  <c r="W42" i="12"/>
  <c r="H13" i="9"/>
  <c r="Y13" i="9"/>
  <c r="P14" i="10"/>
  <c r="X17" i="9"/>
  <c r="G17" i="9"/>
  <c r="O18" i="10"/>
  <c r="Z14" i="9"/>
  <c r="I14" i="9"/>
  <c r="Q15" i="10"/>
  <c r="H18" i="9"/>
  <c r="Y18" i="9"/>
  <c r="P19" i="10"/>
  <c r="Y19" i="10" s="1"/>
  <c r="W24" i="10"/>
  <c r="G7" i="9"/>
  <c r="X7" i="9"/>
  <c r="O8" i="10"/>
  <c r="H16" i="9"/>
  <c r="Y16" i="9"/>
  <c r="P17" i="10"/>
  <c r="Y17" i="10" s="1"/>
  <c r="G19" i="9"/>
  <c r="X19" i="9"/>
  <c r="O20" i="10"/>
  <c r="X20" i="10" s="1"/>
  <c r="H12" i="9"/>
  <c r="Y12" i="9"/>
  <c r="P13" i="10"/>
  <c r="Y13" i="10" s="1"/>
  <c r="Z17" i="9"/>
  <c r="I17" i="9"/>
  <c r="Q18" i="10"/>
  <c r="Z18" i="10" s="1"/>
  <c r="Z9" i="9"/>
  <c r="I9" i="9"/>
  <c r="Q10" i="10"/>
  <c r="N110" i="17"/>
  <c r="W110" i="12"/>
  <c r="N74" i="17"/>
  <c r="W74" i="12"/>
  <c r="N114" i="17"/>
  <c r="W114" i="12"/>
  <c r="Z19" i="9"/>
  <c r="I19" i="9"/>
  <c r="Q20" i="10"/>
  <c r="G16" i="9"/>
  <c r="X16" i="9"/>
  <c r="O17" i="10"/>
  <c r="X17" i="10" s="1"/>
  <c r="Z10" i="9"/>
  <c r="I10" i="9"/>
  <c r="Q11" i="10"/>
  <c r="Y11" i="9"/>
  <c r="H11" i="9"/>
  <c r="P12" i="10"/>
  <c r="Y7" i="9"/>
  <c r="H7" i="9"/>
  <c r="P8" i="10"/>
  <c r="Y8" i="10" s="1"/>
  <c r="H15" i="9"/>
  <c r="Y15" i="9"/>
  <c r="P16" i="10"/>
  <c r="W111" i="12"/>
  <c r="N111" i="17"/>
  <c r="W92" i="12"/>
  <c r="N92" i="17"/>
  <c r="E41" i="10"/>
  <c r="W42" i="10"/>
  <c r="E40" i="10"/>
  <c r="W41" i="10"/>
  <c r="B90" i="10"/>
  <c r="W90" i="10"/>
  <c r="B91" i="10"/>
  <c r="W91" i="10"/>
  <c r="B89" i="10"/>
  <c r="B111" i="10"/>
  <c r="B109" i="10"/>
  <c r="B110" i="10"/>
  <c r="B92" i="10"/>
  <c r="B115" i="10"/>
  <c r="B114" i="10"/>
  <c r="F36" i="10"/>
  <c r="E36" i="10"/>
  <c r="E35" i="10"/>
  <c r="E38" i="10"/>
  <c r="A24" i="10"/>
  <c r="Q6" i="12"/>
  <c r="A66" i="10"/>
  <c r="A79" i="10"/>
  <c r="W39" i="12" l="1"/>
  <c r="W38" i="17"/>
  <c r="N38" i="18"/>
  <c r="W35" i="18"/>
  <c r="N35" i="19"/>
  <c r="W35" i="19" s="1"/>
  <c r="N40" i="17"/>
  <c r="W40" i="12"/>
  <c r="W39" i="17"/>
  <c r="N39" i="18"/>
  <c r="N37" i="18"/>
  <c r="W37" i="17"/>
  <c r="W28" i="17"/>
  <c r="N28" i="18"/>
  <c r="N36" i="18"/>
  <c r="W36" i="17"/>
  <c r="N109" i="18"/>
  <c r="W109" i="17"/>
  <c r="I14" i="10"/>
  <c r="Q14" i="11"/>
  <c r="G16" i="10"/>
  <c r="O16" i="11"/>
  <c r="X16" i="11" s="1"/>
  <c r="F15" i="10"/>
  <c r="N15" i="11"/>
  <c r="W15" i="11" s="1"/>
  <c r="W24" i="17"/>
  <c r="N24" i="18"/>
  <c r="W92" i="17"/>
  <c r="N92" i="18"/>
  <c r="H12" i="10"/>
  <c r="P12" i="11"/>
  <c r="Y12" i="11" s="1"/>
  <c r="G8" i="10"/>
  <c r="O8" i="11"/>
  <c r="X8" i="11" s="1"/>
  <c r="G18" i="10"/>
  <c r="O18" i="11"/>
  <c r="X18" i="11" s="1"/>
  <c r="G12" i="10"/>
  <c r="O12" i="11"/>
  <c r="X12" i="11" s="1"/>
  <c r="I9" i="10"/>
  <c r="Q9" i="11"/>
  <c r="N26" i="17"/>
  <c r="W26" i="12"/>
  <c r="F8" i="10"/>
  <c r="N8" i="11"/>
  <c r="W8" i="11" s="1"/>
  <c r="I12" i="10"/>
  <c r="Q12" i="11"/>
  <c r="Z12" i="11" s="1"/>
  <c r="H18" i="10"/>
  <c r="P18" i="11"/>
  <c r="Y18" i="11" s="1"/>
  <c r="F14" i="11"/>
  <c r="N14" i="12"/>
  <c r="G10" i="10"/>
  <c r="O10" i="11"/>
  <c r="F18" i="11"/>
  <c r="N18" i="12"/>
  <c r="W111" i="17"/>
  <c r="N111" i="18"/>
  <c r="W114" i="17"/>
  <c r="N114" i="18"/>
  <c r="F12" i="11"/>
  <c r="N12" i="12"/>
  <c r="Z14" i="10"/>
  <c r="X16" i="10"/>
  <c r="W15" i="10"/>
  <c r="Y12" i="10"/>
  <c r="X8" i="10"/>
  <c r="X18" i="10"/>
  <c r="N89" i="18"/>
  <c r="W89" i="17"/>
  <c r="X12" i="10"/>
  <c r="O11" i="11"/>
  <c r="X11" i="11" s="1"/>
  <c r="G11" i="10"/>
  <c r="F16" i="10"/>
  <c r="N16" i="11"/>
  <c r="W16" i="11" s="1"/>
  <c r="I13" i="10"/>
  <c r="Q13" i="11"/>
  <c r="W8" i="10"/>
  <c r="I17" i="10"/>
  <c r="Q17" i="11"/>
  <c r="Z17" i="11" s="1"/>
  <c r="H16" i="10"/>
  <c r="P16" i="11"/>
  <c r="Y16" i="11" s="1"/>
  <c r="W74" i="17"/>
  <c r="N74" i="18"/>
  <c r="P14" i="11"/>
  <c r="H14" i="10"/>
  <c r="H9" i="10"/>
  <c r="P9" i="11"/>
  <c r="Y9" i="11" s="1"/>
  <c r="N25" i="18"/>
  <c r="W25" i="17"/>
  <c r="F13" i="10"/>
  <c r="N13" i="11"/>
  <c r="W13" i="11" s="1"/>
  <c r="N41" i="18"/>
  <c r="W41" i="17"/>
  <c r="P20" i="11"/>
  <c r="Y20" i="11" s="1"/>
  <c r="H20" i="10"/>
  <c r="Y18" i="10"/>
  <c r="Q11" i="11"/>
  <c r="I11" i="10"/>
  <c r="O20" i="11"/>
  <c r="G20" i="10"/>
  <c r="H19" i="10"/>
  <c r="P19" i="11"/>
  <c r="N11" i="12"/>
  <c r="F11" i="11"/>
  <c r="G9" i="10"/>
  <c r="O9" i="11"/>
  <c r="X9" i="11" s="1"/>
  <c r="G14" i="10"/>
  <c r="O14" i="11"/>
  <c r="X14" i="11" s="1"/>
  <c r="W90" i="17"/>
  <c r="N90" i="18"/>
  <c r="H13" i="10"/>
  <c r="P13" i="11"/>
  <c r="W110" i="17"/>
  <c r="N110" i="18"/>
  <c r="N17" i="11"/>
  <c r="W17" i="11" s="1"/>
  <c r="F17" i="10"/>
  <c r="N64" i="18"/>
  <c r="W64" i="17"/>
  <c r="I19" i="10"/>
  <c r="Q19" i="11"/>
  <c r="Z19" i="11" s="1"/>
  <c r="I8" i="10"/>
  <c r="Q8" i="11"/>
  <c r="Y16" i="10"/>
  <c r="O17" i="11"/>
  <c r="G17" i="10"/>
  <c r="I10" i="10"/>
  <c r="Q10" i="11"/>
  <c r="Z10" i="11" s="1"/>
  <c r="Y14" i="10"/>
  <c r="Y9" i="10"/>
  <c r="W13" i="10"/>
  <c r="W91" i="17"/>
  <c r="N91" i="18"/>
  <c r="H10" i="10"/>
  <c r="P10" i="11"/>
  <c r="G13" i="10"/>
  <c r="O13" i="11"/>
  <c r="X13" i="11" s="1"/>
  <c r="Y20" i="10"/>
  <c r="H15" i="10"/>
  <c r="P15" i="11"/>
  <c r="H8" i="10"/>
  <c r="P8" i="11"/>
  <c r="Y8" i="11" s="1"/>
  <c r="P17" i="11"/>
  <c r="Y17" i="11" s="1"/>
  <c r="H17" i="10"/>
  <c r="N20" i="11"/>
  <c r="W20" i="11" s="1"/>
  <c r="F20" i="10"/>
  <c r="I16" i="10"/>
  <c r="Q16" i="11"/>
  <c r="F10" i="10"/>
  <c r="N10" i="11"/>
  <c r="W10" i="11" s="1"/>
  <c r="W42" i="17"/>
  <c r="N42" i="18"/>
  <c r="W17" i="10"/>
  <c r="G19" i="10"/>
  <c r="O19" i="11"/>
  <c r="X19" i="11" s="1"/>
  <c r="F19" i="11"/>
  <c r="N19" i="12"/>
  <c r="G15" i="10"/>
  <c r="O15" i="11"/>
  <c r="N115" i="18"/>
  <c r="W115" i="17"/>
  <c r="X10" i="10"/>
  <c r="I15" i="10"/>
  <c r="Q15" i="11"/>
  <c r="F9" i="10"/>
  <c r="N9" i="11"/>
  <c r="I20" i="10"/>
  <c r="Q20" i="11"/>
  <c r="I18" i="10"/>
  <c r="Q18" i="11"/>
  <c r="P11" i="11"/>
  <c r="H11" i="10"/>
  <c r="Y10" i="10"/>
  <c r="X13" i="10"/>
  <c r="Y15" i="10"/>
  <c r="W74" i="11"/>
  <c r="W18" i="11"/>
  <c r="Y10" i="11"/>
  <c r="W115" i="11"/>
  <c r="W19" i="11"/>
  <c r="W41" i="11"/>
  <c r="W89" i="11"/>
  <c r="W24" i="11"/>
  <c r="W25" i="11"/>
  <c r="W12" i="11"/>
  <c r="W42" i="11"/>
  <c r="W26" i="11"/>
  <c r="W110" i="11"/>
  <c r="W91" i="11"/>
  <c r="W109" i="11"/>
  <c r="W90" i="11"/>
  <c r="W111" i="11"/>
  <c r="W64" i="11"/>
  <c r="W11" i="11"/>
  <c r="W14" i="11"/>
  <c r="W114" i="11"/>
  <c r="W92" i="11"/>
  <c r="Z20" i="10"/>
  <c r="Z16" i="10"/>
  <c r="Z12" i="10"/>
  <c r="Z10" i="10"/>
  <c r="Z8" i="10"/>
  <c r="Z11" i="10"/>
  <c r="Z15" i="10"/>
  <c r="Z9" i="10"/>
  <c r="Z17" i="10"/>
  <c r="Z19" i="10"/>
  <c r="E38" i="11"/>
  <c r="E39" i="11"/>
  <c r="B91" i="11"/>
  <c r="F37" i="11"/>
  <c r="A66" i="11"/>
  <c r="E40" i="11"/>
  <c r="F36" i="11"/>
  <c r="B89" i="11"/>
  <c r="B110" i="11"/>
  <c r="E41" i="11"/>
  <c r="E35" i="11"/>
  <c r="B114" i="11"/>
  <c r="E36" i="11"/>
  <c r="B92" i="11"/>
  <c r="B109" i="11"/>
  <c r="A79" i="11"/>
  <c r="B115" i="11"/>
  <c r="A24" i="11"/>
  <c r="B111" i="11"/>
  <c r="B90" i="11"/>
  <c r="W28" i="18" l="1"/>
  <c r="A28" i="18"/>
  <c r="W37" i="18"/>
  <c r="N37" i="19"/>
  <c r="W37" i="19" s="1"/>
  <c r="W39" i="18"/>
  <c r="N39" i="19"/>
  <c r="W39" i="19" s="1"/>
  <c r="W40" i="17"/>
  <c r="N40" i="18"/>
  <c r="W38" i="18"/>
  <c r="N38" i="19"/>
  <c r="W38" i="19" s="1"/>
  <c r="W36" i="18"/>
  <c r="N36" i="19"/>
  <c r="W36" i="19" s="1"/>
  <c r="I15" i="11"/>
  <c r="Q15" i="12"/>
  <c r="W42" i="18"/>
  <c r="N42" i="19"/>
  <c r="W42" i="19" s="1"/>
  <c r="H15" i="11"/>
  <c r="P15" i="12"/>
  <c r="I10" i="11"/>
  <c r="Q10" i="12"/>
  <c r="F17" i="11"/>
  <c r="N17" i="12"/>
  <c r="N11" i="17"/>
  <c r="F11" i="12"/>
  <c r="W11" i="12"/>
  <c r="N13" i="12"/>
  <c r="F13" i="11"/>
  <c r="I17" i="11"/>
  <c r="Q17" i="12"/>
  <c r="W18" i="12"/>
  <c r="N18" i="17"/>
  <c r="F18" i="12"/>
  <c r="W92" i="18"/>
  <c r="N92" i="19"/>
  <c r="W92" i="19" s="1"/>
  <c r="W110" i="18"/>
  <c r="N110" i="19"/>
  <c r="W110" i="19" s="1"/>
  <c r="P19" i="12"/>
  <c r="H19" i="11"/>
  <c r="W26" i="17"/>
  <c r="N26" i="18"/>
  <c r="N10" i="12"/>
  <c r="F10" i="11"/>
  <c r="G10" i="11"/>
  <c r="O10" i="12"/>
  <c r="I9" i="11"/>
  <c r="Q9" i="12"/>
  <c r="W24" i="18"/>
  <c r="N24" i="19"/>
  <c r="W24" i="19" s="1"/>
  <c r="Y19" i="11"/>
  <c r="W115" i="18"/>
  <c r="N115" i="19"/>
  <c r="W115" i="19" s="1"/>
  <c r="I16" i="11"/>
  <c r="Q16" i="12"/>
  <c r="G20" i="11"/>
  <c r="O20" i="12"/>
  <c r="P9" i="12"/>
  <c r="H9" i="11"/>
  <c r="N14" i="17"/>
  <c r="F14" i="12"/>
  <c r="W14" i="12"/>
  <c r="G12" i="11"/>
  <c r="O12" i="12"/>
  <c r="F15" i="11"/>
  <c r="N15" i="12"/>
  <c r="O17" i="12"/>
  <c r="G17" i="11"/>
  <c r="G15" i="11"/>
  <c r="O15" i="12"/>
  <c r="P10" i="12"/>
  <c r="H10" i="11"/>
  <c r="Q8" i="12"/>
  <c r="I8" i="11"/>
  <c r="W90" i="18"/>
  <c r="N90" i="19"/>
  <c r="W90" i="19" s="1"/>
  <c r="F16" i="11"/>
  <c r="N16" i="12"/>
  <c r="H13" i="11"/>
  <c r="P13" i="12"/>
  <c r="N25" i="19"/>
  <c r="W25" i="19" s="1"/>
  <c r="W25" i="18"/>
  <c r="I13" i="11"/>
  <c r="Q13" i="12"/>
  <c r="H11" i="11"/>
  <c r="P11" i="12"/>
  <c r="Y15" i="11"/>
  <c r="Y11" i="11"/>
  <c r="I18" i="11"/>
  <c r="Q18" i="12"/>
  <c r="Q11" i="12"/>
  <c r="I11" i="11"/>
  <c r="W12" i="12"/>
  <c r="N12" i="17"/>
  <c r="F12" i="12"/>
  <c r="P18" i="12"/>
  <c r="H18" i="11"/>
  <c r="G18" i="11"/>
  <c r="O18" i="12"/>
  <c r="O16" i="12"/>
  <c r="G16" i="11"/>
  <c r="W91" i="18"/>
  <c r="N91" i="19"/>
  <c r="W91" i="19" s="1"/>
  <c r="O14" i="12"/>
  <c r="G14" i="11"/>
  <c r="H14" i="11"/>
  <c r="P14" i="12"/>
  <c r="N19" i="17"/>
  <c r="F19" i="12"/>
  <c r="W19" i="12"/>
  <c r="N20" i="12"/>
  <c r="F20" i="11"/>
  <c r="Q19" i="12"/>
  <c r="I19" i="11"/>
  <c r="I20" i="11"/>
  <c r="Q20" i="12"/>
  <c r="W74" i="18"/>
  <c r="N74" i="19"/>
  <c r="W74" i="19" s="1"/>
  <c r="G11" i="11"/>
  <c r="O11" i="12"/>
  <c r="W114" i="18"/>
  <c r="N114" i="19"/>
  <c r="W114" i="19" s="1"/>
  <c r="I12" i="11"/>
  <c r="Q12" i="12"/>
  <c r="G8" i="11"/>
  <c r="O8" i="12"/>
  <c r="I14" i="11"/>
  <c r="Q14" i="12"/>
  <c r="Z14" i="11"/>
  <c r="O13" i="12"/>
  <c r="G13" i="11"/>
  <c r="Y13" i="11"/>
  <c r="G19" i="11"/>
  <c r="O19" i="12"/>
  <c r="H17" i="11"/>
  <c r="P17" i="12"/>
  <c r="G9" i="11"/>
  <c r="O9" i="12"/>
  <c r="H20" i="11"/>
  <c r="P20" i="12"/>
  <c r="Y14" i="11"/>
  <c r="N9" i="12"/>
  <c r="F9" i="11"/>
  <c r="H8" i="11"/>
  <c r="P8" i="12"/>
  <c r="W64" i="18"/>
  <c r="N64" i="19"/>
  <c r="W64" i="19" s="1"/>
  <c r="P16" i="12"/>
  <c r="H16" i="11"/>
  <c r="W111" i="18"/>
  <c r="N111" i="19"/>
  <c r="W111" i="19" s="1"/>
  <c r="F8" i="11"/>
  <c r="N8" i="12"/>
  <c r="H12" i="11"/>
  <c r="P12" i="12"/>
  <c r="W41" i="18"/>
  <c r="N41" i="19"/>
  <c r="W41" i="19" s="1"/>
  <c r="N89" i="19"/>
  <c r="W89" i="19" s="1"/>
  <c r="W89" i="18"/>
  <c r="W109" i="18"/>
  <c r="N109" i="19"/>
  <c r="W109" i="19" s="1"/>
  <c r="W9" i="11"/>
  <c r="Z18" i="11"/>
  <c r="X15" i="11"/>
  <c r="Z9" i="11"/>
  <c r="Z16" i="11"/>
  <c r="Z15" i="11"/>
  <c r="Z20" i="11"/>
  <c r="Z13" i="11"/>
  <c r="X17" i="11"/>
  <c r="Z11" i="11"/>
  <c r="X10" i="11"/>
  <c r="Z8" i="11"/>
  <c r="X20" i="11"/>
  <c r="E36" i="12"/>
  <c r="A24" i="12"/>
  <c r="B114" i="12"/>
  <c r="E35" i="12"/>
  <c r="A66" i="12"/>
  <c r="F37" i="12"/>
  <c r="B109" i="12"/>
  <c r="B115" i="12"/>
  <c r="E41" i="12"/>
  <c r="B110" i="12"/>
  <c r="A79" i="12"/>
  <c r="B91" i="12"/>
  <c r="B89" i="12"/>
  <c r="E39" i="12"/>
  <c r="B92" i="12"/>
  <c r="E38" i="12"/>
  <c r="B90" i="12"/>
  <c r="F36" i="12"/>
  <c r="E40" i="12"/>
  <c r="B111" i="12"/>
  <c r="K6" i="8"/>
  <c r="N40" i="19" l="1"/>
  <c r="W40" i="19" s="1"/>
  <c r="W40" i="18"/>
  <c r="F11" i="17"/>
  <c r="W11" i="17"/>
  <c r="N11" i="18"/>
  <c r="G19" i="12"/>
  <c r="X19" i="12"/>
  <c r="O19" i="17"/>
  <c r="Y11" i="12"/>
  <c r="P11" i="17"/>
  <c r="H11" i="12"/>
  <c r="G11" i="12"/>
  <c r="X11" i="12"/>
  <c r="O11" i="17"/>
  <c r="P14" i="17"/>
  <c r="Y14" i="12"/>
  <c r="H14" i="12"/>
  <c r="H10" i="12"/>
  <c r="P10" i="17"/>
  <c r="Y10" i="12"/>
  <c r="Z8" i="12"/>
  <c r="Q8" i="17"/>
  <c r="I8" i="12"/>
  <c r="N19" i="18"/>
  <c r="F19" i="17"/>
  <c r="W19" i="17"/>
  <c r="Z13" i="12"/>
  <c r="I13" i="12"/>
  <c r="Q13" i="17"/>
  <c r="W14" i="17"/>
  <c r="N14" i="18"/>
  <c r="F14" i="17"/>
  <c r="W17" i="12"/>
  <c r="F17" i="12"/>
  <c r="N17" i="17"/>
  <c r="Y12" i="12"/>
  <c r="H12" i="12"/>
  <c r="P12" i="17"/>
  <c r="W9" i="12"/>
  <c r="N9" i="17"/>
  <c r="F9" i="12"/>
  <c r="G13" i="12"/>
  <c r="X13" i="12"/>
  <c r="O13" i="17"/>
  <c r="F12" i="17"/>
  <c r="W12" i="17"/>
  <c r="N12" i="18"/>
  <c r="O15" i="17"/>
  <c r="G15" i="12"/>
  <c r="X15" i="12"/>
  <c r="H9" i="12"/>
  <c r="Y9" i="12"/>
  <c r="P9" i="17"/>
  <c r="G10" i="12"/>
  <c r="X10" i="12"/>
  <c r="O10" i="17"/>
  <c r="Z10" i="12"/>
  <c r="I10" i="12"/>
  <c r="Q10" i="17"/>
  <c r="F8" i="12"/>
  <c r="N8" i="17"/>
  <c r="W8" i="12"/>
  <c r="O20" i="17"/>
  <c r="G20" i="12"/>
  <c r="X20" i="12"/>
  <c r="N18" i="18"/>
  <c r="W18" i="17"/>
  <c r="F18" i="17"/>
  <c r="Y18" i="12"/>
  <c r="P18" i="17"/>
  <c r="H18" i="12"/>
  <c r="I9" i="12"/>
  <c r="Z9" i="12"/>
  <c r="Q9" i="17"/>
  <c r="H20" i="12"/>
  <c r="P20" i="17"/>
  <c r="Y20" i="12"/>
  <c r="Z14" i="12"/>
  <c r="Q14" i="17"/>
  <c r="I14" i="12"/>
  <c r="Q20" i="17"/>
  <c r="Z20" i="12"/>
  <c r="I20" i="12"/>
  <c r="O14" i="17"/>
  <c r="G14" i="12"/>
  <c r="X14" i="12"/>
  <c r="Y13" i="12"/>
  <c r="P13" i="17"/>
  <c r="H13" i="12"/>
  <c r="P15" i="17"/>
  <c r="H15" i="12"/>
  <c r="Y15" i="12"/>
  <c r="P8" i="17"/>
  <c r="Y8" i="12"/>
  <c r="H8" i="12"/>
  <c r="Z17" i="12"/>
  <c r="I17" i="12"/>
  <c r="Q17" i="17"/>
  <c r="Q11" i="17"/>
  <c r="I11" i="12"/>
  <c r="Z11" i="12"/>
  <c r="O17" i="17"/>
  <c r="G17" i="12"/>
  <c r="X17" i="12"/>
  <c r="Z16" i="12"/>
  <c r="I16" i="12"/>
  <c r="Q16" i="17"/>
  <c r="F10" i="12"/>
  <c r="W10" i="12"/>
  <c r="N10" i="17"/>
  <c r="O9" i="17"/>
  <c r="G9" i="12"/>
  <c r="X9" i="12"/>
  <c r="G8" i="12"/>
  <c r="X8" i="12"/>
  <c r="O8" i="17"/>
  <c r="Q18" i="17"/>
  <c r="Z18" i="12"/>
  <c r="I18" i="12"/>
  <c r="W16" i="12"/>
  <c r="N16" i="17"/>
  <c r="F16" i="12"/>
  <c r="W15" i="12"/>
  <c r="N15" i="17"/>
  <c r="F15" i="12"/>
  <c r="N26" i="19"/>
  <c r="W26" i="19" s="1"/>
  <c r="W26" i="18"/>
  <c r="Z19" i="12"/>
  <c r="Q19" i="17"/>
  <c r="I19" i="12"/>
  <c r="P17" i="17"/>
  <c r="Y17" i="12"/>
  <c r="H17" i="12"/>
  <c r="G16" i="12"/>
  <c r="X16" i="12"/>
  <c r="O16" i="17"/>
  <c r="O12" i="17"/>
  <c r="G12" i="12"/>
  <c r="X12" i="12"/>
  <c r="I15" i="12"/>
  <c r="Q15" i="17"/>
  <c r="Z15" i="12"/>
  <c r="Y16" i="12"/>
  <c r="H16" i="12"/>
  <c r="P16" i="17"/>
  <c r="I12" i="12"/>
  <c r="Q12" i="17"/>
  <c r="Z12" i="12"/>
  <c r="W13" i="12"/>
  <c r="N13" i="17"/>
  <c r="F13" i="12"/>
  <c r="F20" i="12"/>
  <c r="W20" i="12"/>
  <c r="N20" i="17"/>
  <c r="O18" i="17"/>
  <c r="G18" i="12"/>
  <c r="X18" i="12"/>
  <c r="Y19" i="12"/>
  <c r="H19" i="12"/>
  <c r="P19" i="17"/>
  <c r="A66" i="18"/>
  <c r="A66" i="19"/>
  <c r="E39" i="18"/>
  <c r="E39" i="19"/>
  <c r="E40" i="18"/>
  <c r="E40" i="19"/>
  <c r="B109" i="18"/>
  <c r="B109" i="19"/>
  <c r="B90" i="18"/>
  <c r="B90" i="19"/>
  <c r="B91" i="18"/>
  <c r="B91" i="19"/>
  <c r="B115" i="18"/>
  <c r="B115" i="19"/>
  <c r="B92" i="18"/>
  <c r="B92" i="19"/>
  <c r="E35" i="18"/>
  <c r="E35" i="19"/>
  <c r="A79" i="18"/>
  <c r="A79" i="19"/>
  <c r="B114" i="18"/>
  <c r="B114" i="19"/>
  <c r="B110" i="18"/>
  <c r="B110" i="19"/>
  <c r="A24" i="18"/>
  <c r="A24" i="19"/>
  <c r="E38" i="18"/>
  <c r="E38" i="19"/>
  <c r="F36" i="18"/>
  <c r="F36" i="19"/>
  <c r="B111" i="18"/>
  <c r="B111" i="19"/>
  <c r="B89" i="18"/>
  <c r="B89" i="19"/>
  <c r="F37" i="18"/>
  <c r="F37" i="19"/>
  <c r="E41" i="18"/>
  <c r="E41" i="19"/>
  <c r="E36" i="18"/>
  <c r="E36" i="19"/>
  <c r="K14" i="4"/>
  <c r="J14" i="4"/>
  <c r="I14" i="4"/>
  <c r="H14" i="4"/>
  <c r="N10" i="18" l="1"/>
  <c r="F10" i="17"/>
  <c r="W10" i="17"/>
  <c r="I17" i="17"/>
  <c r="Q17" i="18"/>
  <c r="Z17" i="17"/>
  <c r="Q9" i="18"/>
  <c r="Z9" i="17"/>
  <c r="I9" i="17"/>
  <c r="Y12" i="17"/>
  <c r="H12" i="17"/>
  <c r="P12" i="18"/>
  <c r="G11" i="17"/>
  <c r="X11" i="17"/>
  <c r="O11" i="18"/>
  <c r="O14" i="18"/>
  <c r="G14" i="17"/>
  <c r="X14" i="17"/>
  <c r="G15" i="17"/>
  <c r="X15" i="17"/>
  <c r="O15" i="18"/>
  <c r="W19" i="18"/>
  <c r="N19" i="19"/>
  <c r="F19" i="18"/>
  <c r="F17" i="17"/>
  <c r="N17" i="18"/>
  <c r="W17" i="17"/>
  <c r="H18" i="17"/>
  <c r="Y18" i="17"/>
  <c r="P18" i="18"/>
  <c r="Z8" i="17"/>
  <c r="I8" i="17"/>
  <c r="Q8" i="18"/>
  <c r="Y11" i="17"/>
  <c r="P11" i="18"/>
  <c r="H11" i="17"/>
  <c r="Y17" i="17"/>
  <c r="P17" i="18"/>
  <c r="H17" i="17"/>
  <c r="N12" i="19"/>
  <c r="W12" i="18"/>
  <c r="F12" i="18"/>
  <c r="Q18" i="18"/>
  <c r="Z18" i="17"/>
  <c r="I18" i="17"/>
  <c r="P8" i="18"/>
  <c r="Y8" i="17"/>
  <c r="H8" i="17"/>
  <c r="I20" i="17"/>
  <c r="Z20" i="17"/>
  <c r="Q20" i="18"/>
  <c r="G18" i="17"/>
  <c r="O18" i="18"/>
  <c r="X18" i="17"/>
  <c r="W20" i="17"/>
  <c r="N20" i="18"/>
  <c r="F20" i="17"/>
  <c r="Z15" i="17"/>
  <c r="Q15" i="18"/>
  <c r="I15" i="17"/>
  <c r="X8" i="17"/>
  <c r="G8" i="17"/>
  <c r="O8" i="18"/>
  <c r="O10" i="18"/>
  <c r="G10" i="17"/>
  <c r="X10" i="17"/>
  <c r="O13" i="18"/>
  <c r="G13" i="17"/>
  <c r="X13" i="17"/>
  <c r="O19" i="18"/>
  <c r="G19" i="17"/>
  <c r="X19" i="17"/>
  <c r="P16" i="18"/>
  <c r="H16" i="17"/>
  <c r="Y16" i="17"/>
  <c r="Q16" i="18"/>
  <c r="Z16" i="17"/>
  <c r="I16" i="17"/>
  <c r="Q10" i="18"/>
  <c r="Z10" i="17"/>
  <c r="I10" i="17"/>
  <c r="Q19" i="18"/>
  <c r="Z19" i="17"/>
  <c r="I19" i="17"/>
  <c r="Q14" i="18"/>
  <c r="Z14" i="17"/>
  <c r="I14" i="17"/>
  <c r="F14" i="18"/>
  <c r="N14" i="19"/>
  <c r="W14" i="18"/>
  <c r="Y10" i="17"/>
  <c r="H10" i="17"/>
  <c r="P10" i="18"/>
  <c r="X17" i="17"/>
  <c r="O17" i="18"/>
  <c r="G17" i="17"/>
  <c r="P15" i="18"/>
  <c r="Y15" i="17"/>
  <c r="H15" i="17"/>
  <c r="W18" i="18"/>
  <c r="N18" i="19"/>
  <c r="F18" i="18"/>
  <c r="F16" i="17"/>
  <c r="N16" i="18"/>
  <c r="W16" i="17"/>
  <c r="H9" i="17"/>
  <c r="P9" i="18"/>
  <c r="Y9" i="17"/>
  <c r="Z13" i="17"/>
  <c r="Q13" i="18"/>
  <c r="I13" i="17"/>
  <c r="N11" i="19"/>
  <c r="F11" i="18"/>
  <c r="W11" i="18"/>
  <c r="N8" i="18"/>
  <c r="F8" i="17"/>
  <c r="W8" i="17"/>
  <c r="O16" i="18"/>
  <c r="G16" i="17"/>
  <c r="X16" i="17"/>
  <c r="F15" i="17"/>
  <c r="W15" i="17"/>
  <c r="N15" i="18"/>
  <c r="H13" i="17"/>
  <c r="Y13" i="17"/>
  <c r="P13" i="18"/>
  <c r="Y20" i="17"/>
  <c r="P20" i="18"/>
  <c r="H20" i="17"/>
  <c r="F9" i="17"/>
  <c r="W9" i="17"/>
  <c r="N9" i="18"/>
  <c r="N13" i="18"/>
  <c r="F13" i="17"/>
  <c r="W13" i="17"/>
  <c r="G12" i="17"/>
  <c r="X12" i="17"/>
  <c r="O12" i="18"/>
  <c r="P19" i="18"/>
  <c r="H19" i="17"/>
  <c r="Y19" i="17"/>
  <c r="Q12" i="18"/>
  <c r="Z12" i="17"/>
  <c r="I12" i="17"/>
  <c r="O9" i="18"/>
  <c r="X9" i="17"/>
  <c r="G9" i="17"/>
  <c r="I11" i="17"/>
  <c r="Q11" i="18"/>
  <c r="Z11" i="17"/>
  <c r="X20" i="17"/>
  <c r="O20" i="18"/>
  <c r="G20" i="17"/>
  <c r="Y14" i="17"/>
  <c r="P14" i="18"/>
  <c r="H14" i="17"/>
  <c r="A85" i="4"/>
  <c r="A84" i="5" s="1"/>
  <c r="A84" i="4"/>
  <c r="A83" i="5" s="1"/>
  <c r="A83" i="4"/>
  <c r="A82" i="5" s="1"/>
  <c r="A82" i="4"/>
  <c r="A81" i="5" s="1"/>
  <c r="C23" i="4"/>
  <c r="C22" i="5" s="1"/>
  <c r="K19" i="4"/>
  <c r="K18" i="5" s="1"/>
  <c r="J19" i="4"/>
  <c r="J18" i="5" s="1"/>
  <c r="I19" i="4"/>
  <c r="I18" i="5" s="1"/>
  <c r="H19" i="4"/>
  <c r="H18" i="5" s="1"/>
  <c r="K18" i="4"/>
  <c r="K17" i="5" s="1"/>
  <c r="J18" i="4"/>
  <c r="J17" i="5" s="1"/>
  <c r="I18" i="4"/>
  <c r="I17" i="5" s="1"/>
  <c r="H18" i="4"/>
  <c r="H17" i="5" s="1"/>
  <c r="K17" i="4"/>
  <c r="K16" i="5" s="1"/>
  <c r="J17" i="4"/>
  <c r="J16" i="5" s="1"/>
  <c r="I17" i="4"/>
  <c r="I16" i="5" s="1"/>
  <c r="H17" i="4"/>
  <c r="H16" i="5" s="1"/>
  <c r="K13" i="4"/>
  <c r="K13" i="5" s="1"/>
  <c r="J13" i="4"/>
  <c r="J13" i="5" s="1"/>
  <c r="I13" i="4"/>
  <c r="I13" i="5" s="1"/>
  <c r="H13" i="4"/>
  <c r="H13" i="5" s="1"/>
  <c r="K12" i="4"/>
  <c r="K12" i="5" s="1"/>
  <c r="J12" i="4"/>
  <c r="J12" i="5" s="1"/>
  <c r="I12" i="4"/>
  <c r="I12" i="5" s="1"/>
  <c r="H12" i="4"/>
  <c r="H12" i="5" s="1"/>
  <c r="K11" i="4"/>
  <c r="K11" i="5" s="1"/>
  <c r="J11" i="4"/>
  <c r="J11" i="5" s="1"/>
  <c r="I11" i="4"/>
  <c r="I11" i="5" s="1"/>
  <c r="H11" i="4"/>
  <c r="H11" i="5" s="1"/>
  <c r="K10" i="4"/>
  <c r="K10" i="5" s="1"/>
  <c r="J10" i="4"/>
  <c r="J10" i="5" s="1"/>
  <c r="I10" i="4"/>
  <c r="I10" i="5" s="1"/>
  <c r="H10" i="4"/>
  <c r="H10" i="5" s="1"/>
  <c r="K9" i="4"/>
  <c r="K9" i="5" s="1"/>
  <c r="J9" i="4"/>
  <c r="J9" i="5" s="1"/>
  <c r="I9" i="4"/>
  <c r="I9" i="5" s="1"/>
  <c r="H9" i="4"/>
  <c r="H9" i="5" s="1"/>
  <c r="K8" i="4"/>
  <c r="K8" i="5" s="1"/>
  <c r="J8" i="4"/>
  <c r="J8" i="5" s="1"/>
  <c r="I8" i="4"/>
  <c r="I8" i="5" s="1"/>
  <c r="H8" i="4"/>
  <c r="H8" i="5" s="1"/>
  <c r="K7" i="4"/>
  <c r="K7" i="5" s="1"/>
  <c r="J7" i="4"/>
  <c r="J7" i="5" s="1"/>
  <c r="I7" i="4"/>
  <c r="I7" i="5" s="1"/>
  <c r="H7" i="4"/>
  <c r="H7" i="5" s="1"/>
  <c r="K6" i="4"/>
  <c r="K6" i="5" s="1"/>
  <c r="J6" i="4"/>
  <c r="J6" i="5" s="1"/>
  <c r="I6" i="4"/>
  <c r="I6" i="5" s="1"/>
  <c r="H6" i="4"/>
  <c r="H6" i="5" s="1"/>
  <c r="G9" i="18" l="1"/>
  <c r="O9" i="19"/>
  <c r="X9" i="18"/>
  <c r="W13" i="18"/>
  <c r="N13" i="19"/>
  <c r="F13" i="18"/>
  <c r="I14" i="18"/>
  <c r="Q14" i="19"/>
  <c r="Z14" i="18"/>
  <c r="P16" i="19"/>
  <c r="Y16" i="18"/>
  <c r="H16" i="18"/>
  <c r="W10" i="18"/>
  <c r="N10" i="19"/>
  <c r="F10" i="18"/>
  <c r="F9" i="18"/>
  <c r="W9" i="18"/>
  <c r="N9" i="19"/>
  <c r="Y12" i="18"/>
  <c r="P12" i="19"/>
  <c r="H12" i="18"/>
  <c r="Z15" i="18"/>
  <c r="Q15" i="19"/>
  <c r="I15" i="18"/>
  <c r="I12" i="18"/>
  <c r="Z12" i="18"/>
  <c r="Q12" i="19"/>
  <c r="X16" i="18"/>
  <c r="O16" i="19"/>
  <c r="G16" i="18"/>
  <c r="Z19" i="18"/>
  <c r="Q19" i="19"/>
  <c r="I19" i="18"/>
  <c r="X19" i="18"/>
  <c r="O19" i="19"/>
  <c r="G19" i="18"/>
  <c r="Y8" i="18"/>
  <c r="P8" i="19"/>
  <c r="H8" i="18"/>
  <c r="N16" i="19"/>
  <c r="F16" i="18"/>
  <c r="W16" i="18"/>
  <c r="N20" i="19"/>
  <c r="F20" i="18"/>
  <c r="W20" i="18"/>
  <c r="P9" i="19"/>
  <c r="Y9" i="18"/>
  <c r="H9" i="18"/>
  <c r="H10" i="18"/>
  <c r="Y10" i="18"/>
  <c r="P10" i="19"/>
  <c r="Q8" i="19"/>
  <c r="I8" i="18"/>
  <c r="Z8" i="18"/>
  <c r="X20" i="18"/>
  <c r="O20" i="19"/>
  <c r="G20" i="18"/>
  <c r="W8" i="18"/>
  <c r="N8" i="19"/>
  <c r="F8" i="18"/>
  <c r="G13" i="18"/>
  <c r="X13" i="18"/>
  <c r="O13" i="19"/>
  <c r="Q18" i="19"/>
  <c r="I18" i="18"/>
  <c r="Z18" i="18"/>
  <c r="Z9" i="18"/>
  <c r="Q9" i="19"/>
  <c r="I9" i="18"/>
  <c r="W19" i="19"/>
  <c r="F19" i="19"/>
  <c r="X15" i="18"/>
  <c r="O15" i="19"/>
  <c r="G15" i="18"/>
  <c r="Y20" i="18"/>
  <c r="P20" i="19"/>
  <c r="H20" i="18"/>
  <c r="Y19" i="18"/>
  <c r="P19" i="19"/>
  <c r="H19" i="18"/>
  <c r="Z10" i="18"/>
  <c r="Q10" i="19"/>
  <c r="I10" i="18"/>
  <c r="X12" i="18"/>
  <c r="O12" i="19"/>
  <c r="G12" i="18"/>
  <c r="H13" i="18"/>
  <c r="Y13" i="18"/>
  <c r="P13" i="19"/>
  <c r="H18" i="18"/>
  <c r="Y18" i="18"/>
  <c r="P18" i="19"/>
  <c r="Y11" i="18"/>
  <c r="P11" i="19"/>
  <c r="H11" i="18"/>
  <c r="I11" i="18"/>
  <c r="Q11" i="19"/>
  <c r="Z11" i="18"/>
  <c r="F18" i="19"/>
  <c r="W18" i="19"/>
  <c r="W14" i="19"/>
  <c r="F14" i="19"/>
  <c r="G18" i="18"/>
  <c r="X18" i="18"/>
  <c r="O18" i="19"/>
  <c r="Z17" i="18"/>
  <c r="Q17" i="19"/>
  <c r="I17" i="18"/>
  <c r="H14" i="18"/>
  <c r="Y14" i="18"/>
  <c r="P14" i="19"/>
  <c r="O14" i="19"/>
  <c r="X14" i="18"/>
  <c r="G14" i="18"/>
  <c r="X8" i="18"/>
  <c r="O8" i="19"/>
  <c r="G8" i="18"/>
  <c r="I20" i="18"/>
  <c r="Q20" i="19"/>
  <c r="Z20" i="18"/>
  <c r="X11" i="18"/>
  <c r="O11" i="19"/>
  <c r="G11" i="18"/>
  <c r="X17" i="18"/>
  <c r="O17" i="19"/>
  <c r="G17" i="18"/>
  <c r="W11" i="19"/>
  <c r="F11" i="19"/>
  <c r="Z16" i="18"/>
  <c r="Q16" i="19"/>
  <c r="I16" i="18"/>
  <c r="X10" i="18"/>
  <c r="O10" i="19"/>
  <c r="G10" i="18"/>
  <c r="F12" i="19"/>
  <c r="W12" i="19"/>
  <c r="N15" i="19"/>
  <c r="F15" i="18"/>
  <c r="W15" i="18"/>
  <c r="Q13" i="19"/>
  <c r="Z13" i="18"/>
  <c r="I13" i="18"/>
  <c r="Y17" i="18"/>
  <c r="P17" i="19"/>
  <c r="H17" i="18"/>
  <c r="W17" i="18"/>
  <c r="F17" i="18"/>
  <c r="N17" i="19"/>
  <c r="Y15" i="18"/>
  <c r="P15" i="19"/>
  <c r="H15" i="18"/>
  <c r="J8" i="6"/>
  <c r="H9" i="8"/>
  <c r="K11" i="6"/>
  <c r="I12" i="8"/>
  <c r="A83" i="6"/>
  <c r="A91" i="8"/>
  <c r="H12" i="6"/>
  <c r="F13" i="8"/>
  <c r="A84" i="6"/>
  <c r="A92" i="8"/>
  <c r="I9" i="6"/>
  <c r="G10" i="8"/>
  <c r="I17" i="6"/>
  <c r="G18" i="8"/>
  <c r="J9" i="6"/>
  <c r="H10" i="8"/>
  <c r="J12" i="6"/>
  <c r="H13" i="8"/>
  <c r="J17" i="6"/>
  <c r="H18" i="8"/>
  <c r="K6" i="6"/>
  <c r="I6" i="8"/>
  <c r="K9" i="6"/>
  <c r="I10" i="8"/>
  <c r="K12" i="6"/>
  <c r="I13" i="8"/>
  <c r="K17" i="6"/>
  <c r="I18" i="8"/>
  <c r="K8" i="6"/>
  <c r="I9" i="8"/>
  <c r="H9" i="6"/>
  <c r="F10" i="8"/>
  <c r="H17" i="6"/>
  <c r="F18" i="8"/>
  <c r="I6" i="6"/>
  <c r="G6" i="8"/>
  <c r="I12" i="6"/>
  <c r="G13" i="8"/>
  <c r="J6" i="6"/>
  <c r="H6" i="8"/>
  <c r="F7" i="8"/>
  <c r="H7" i="6"/>
  <c r="F8" i="8"/>
  <c r="H10" i="6"/>
  <c r="F11" i="8"/>
  <c r="H13" i="6"/>
  <c r="F14" i="8"/>
  <c r="H18" i="6"/>
  <c r="F19" i="8"/>
  <c r="J16" i="6"/>
  <c r="H17" i="8"/>
  <c r="H6" i="6"/>
  <c r="F6" i="8"/>
  <c r="G7" i="8"/>
  <c r="I7" i="6"/>
  <c r="G8" i="8"/>
  <c r="I10" i="6"/>
  <c r="G11" i="8"/>
  <c r="I13" i="6"/>
  <c r="G14" i="8"/>
  <c r="I18" i="6"/>
  <c r="G19" i="8"/>
  <c r="H7" i="8"/>
  <c r="J7" i="6"/>
  <c r="H8" i="8"/>
  <c r="J10" i="6"/>
  <c r="H11" i="8"/>
  <c r="J13" i="6"/>
  <c r="H14" i="8"/>
  <c r="J18" i="6"/>
  <c r="H19" i="8"/>
  <c r="J11" i="6"/>
  <c r="H12" i="8"/>
  <c r="A82" i="6"/>
  <c r="A90" i="8"/>
  <c r="K16" i="6"/>
  <c r="I17" i="8"/>
  <c r="K7" i="6"/>
  <c r="I7" i="8"/>
  <c r="I8" i="8"/>
  <c r="K10" i="6"/>
  <c r="I11" i="8"/>
  <c r="K13" i="6"/>
  <c r="I14" i="8"/>
  <c r="K18" i="6"/>
  <c r="I19" i="8"/>
  <c r="H8" i="6"/>
  <c r="F9" i="8"/>
  <c r="H11" i="6"/>
  <c r="F12" i="8"/>
  <c r="H16" i="6"/>
  <c r="F17" i="8"/>
  <c r="C22" i="6"/>
  <c r="D25" i="8"/>
  <c r="I8" i="6"/>
  <c r="G9" i="8"/>
  <c r="I11" i="6"/>
  <c r="G12" i="8"/>
  <c r="I16" i="6"/>
  <c r="G17" i="8"/>
  <c r="A81" i="6"/>
  <c r="A89" i="8"/>
  <c r="F17" i="19" l="1"/>
  <c r="W17" i="19"/>
  <c r="Y20" i="19"/>
  <c r="H20" i="19"/>
  <c r="G11" i="19"/>
  <c r="X11" i="19"/>
  <c r="H17" i="19"/>
  <c r="Y17" i="19"/>
  <c r="I20" i="19"/>
  <c r="Z20" i="19"/>
  <c r="H11" i="19"/>
  <c r="Y11" i="19"/>
  <c r="H16" i="19"/>
  <c r="Y16" i="19"/>
  <c r="X19" i="19"/>
  <c r="G19" i="19"/>
  <c r="Z10" i="19"/>
  <c r="I10" i="19"/>
  <c r="G18" i="19"/>
  <c r="X18" i="19"/>
  <c r="Z13" i="19"/>
  <c r="I13" i="19"/>
  <c r="Z19" i="19"/>
  <c r="I19" i="19"/>
  <c r="Y12" i="19"/>
  <c r="H12" i="19"/>
  <c r="Z14" i="19"/>
  <c r="I14" i="19"/>
  <c r="Z15" i="19"/>
  <c r="I15" i="19"/>
  <c r="H9" i="19"/>
  <c r="Y9" i="19"/>
  <c r="H18" i="19"/>
  <c r="Y18" i="19"/>
  <c r="G20" i="19"/>
  <c r="X20" i="19"/>
  <c r="Y19" i="19"/>
  <c r="H19" i="19"/>
  <c r="W20" i="19"/>
  <c r="F20" i="19"/>
  <c r="I17" i="19"/>
  <c r="Z17" i="19"/>
  <c r="I16" i="19"/>
  <c r="Z16" i="19"/>
  <c r="G8" i="19"/>
  <c r="X8" i="19"/>
  <c r="Z9" i="19"/>
  <c r="I9" i="19"/>
  <c r="H15" i="19"/>
  <c r="Y15" i="19"/>
  <c r="W9" i="19"/>
  <c r="F9" i="19"/>
  <c r="F8" i="19"/>
  <c r="W8" i="19"/>
  <c r="F15" i="19"/>
  <c r="W15" i="19"/>
  <c r="X17" i="19"/>
  <c r="G17" i="19"/>
  <c r="H13" i="19"/>
  <c r="Y13" i="19"/>
  <c r="X16" i="19"/>
  <c r="G16" i="19"/>
  <c r="F13" i="19"/>
  <c r="W13" i="19"/>
  <c r="I18" i="19"/>
  <c r="Z18" i="19"/>
  <c r="G14" i="19"/>
  <c r="X14" i="19"/>
  <c r="F16" i="19"/>
  <c r="W16" i="19"/>
  <c r="H14" i="19"/>
  <c r="Y14" i="19"/>
  <c r="X13" i="19"/>
  <c r="G13" i="19"/>
  <c r="Y10" i="19"/>
  <c r="H10" i="19"/>
  <c r="Z12" i="19"/>
  <c r="I12" i="19"/>
  <c r="I8" i="19"/>
  <c r="Z8" i="19"/>
  <c r="H8" i="19"/>
  <c r="Y8" i="19"/>
  <c r="F10" i="19"/>
  <c r="W10" i="19"/>
  <c r="G9" i="19"/>
  <c r="X9" i="19"/>
  <c r="G10" i="19"/>
  <c r="X10" i="19"/>
  <c r="I11" i="19"/>
  <c r="Z11" i="19"/>
  <c r="X12" i="19"/>
  <c r="G12" i="19"/>
  <c r="G15" i="19"/>
  <c r="X15" i="19"/>
  <c r="E39" i="17"/>
  <c r="B91" i="17"/>
  <c r="B109" i="17"/>
  <c r="A24" i="17"/>
  <c r="E41" i="17"/>
  <c r="B92" i="17"/>
  <c r="A79" i="17"/>
  <c r="E36" i="17"/>
  <c r="B115" i="17"/>
  <c r="A66" i="17"/>
  <c r="E38" i="17"/>
  <c r="B111" i="17"/>
  <c r="F37" i="17"/>
  <c r="F36" i="17"/>
  <c r="B110" i="17"/>
  <c r="E40" i="17"/>
  <c r="B89" i="17"/>
  <c r="B90" i="17"/>
  <c r="E35" i="17"/>
  <c r="B11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Nelms: Effective at the beginning of the payroll period nearest to January 1, 2016, increase all regular step rates 2.25%. Step movement is allowed in 2016.
The shoe allowance of $140 per year $140/2080 = $0.067 was rolled into the base wage in 2014 and is therefore not a reimbursement any longer.
 The ATB applies to the shift differential and will also apply to the Designated City Sanitary Sewer Operator premium. 
Lonegevity increases 2.25% for 2016. Other premiums only increase if their matching premiums on local 363 and 49rs schedules increase. 
Future ATBs will be applied to shift differentials.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Nelms:
 Effective on January 1, 2017, increase all regular step rates, shift differential and longevity 2.25%. Step movement is allowed in 2017.
The shoe allowance of $140 per year $140/2080 = $0.067 was rolled into the base wage in 2014 and is therefore not a reimbursement any longer.
Future ATBs will be applied to shift differentials.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2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Nelms:
 Effective on January 1, 2018, increase all regular step rates, shift differential and longevity 2.25%. Step movement is allowed in 2018.
The shoe allowance of $140 per year $140/2080 = $0.067 was rolled into the base wage in 2014 and is therefore not a reimbursement any longer.
Future ATBs will be applied to shift differentials.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Nelmspk0</author>
  </authors>
  <commentList>
    <comment ref="A2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Nelms:
 Effective on January 1, 2019, increase all regular step rates, shift differential and longevity 2.25%. Step movement is allowed in 2019.
The shoe allowance of $140 per year $140/2080 = $0.067 was rolled into the base wage in 2014 and is therefore not a reimbursement any longer.
Future ATBs will be applied to shift differentials.</t>
        </r>
      </text>
    </comment>
  </commentList>
</comments>
</file>

<file path=xl/sharedStrings.xml><?xml version="1.0" encoding="utf-8"?>
<sst xmlns="http://schemas.openxmlformats.org/spreadsheetml/2006/main" count="2741" uniqueCount="306">
  <si>
    <t>Minneapolis Foremen's Association (CFO)</t>
  </si>
  <si>
    <t>Effective at the beginning of the payroll period following January 1, 2016</t>
  </si>
  <si>
    <t>Step progression is allowed</t>
  </si>
  <si>
    <t>For employees hired into unit titles before September 1, 2014</t>
  </si>
  <si>
    <t>Job Code</t>
  </si>
  <si>
    <t>FLSA</t>
  </si>
  <si>
    <t>OTC</t>
  </si>
  <si>
    <t>CLASSIFICATION</t>
  </si>
  <si>
    <t>PTS</t>
  </si>
  <si>
    <t>G</t>
  </si>
  <si>
    <t>P</t>
  </si>
  <si>
    <t>Step 1</t>
  </si>
  <si>
    <t>Step 2</t>
  </si>
  <si>
    <t>Step 3</t>
  </si>
  <si>
    <t>04540C</t>
  </si>
  <si>
    <t>N</t>
  </si>
  <si>
    <t>Foreman Bridge Maintenance</t>
  </si>
  <si>
    <t>H</t>
  </si>
  <si>
    <t>04590C</t>
  </si>
  <si>
    <t>Foreman Construction/Maintenance Transportation</t>
  </si>
  <si>
    <t>04595C</t>
  </si>
  <si>
    <t>Foreman Construction/Maintenance Water</t>
  </si>
  <si>
    <t>04800C</t>
  </si>
  <si>
    <t>Foreman Parking Meter Services</t>
  </si>
  <si>
    <t>04810C</t>
  </si>
  <si>
    <t>Foreman Paving Construction</t>
  </si>
  <si>
    <t>04890C</t>
  </si>
  <si>
    <t>Foreman Ramp Repair &amp; Restoration</t>
  </si>
  <si>
    <t>04910C</t>
  </si>
  <si>
    <t>Foreman Sewer Construction</t>
  </si>
  <si>
    <t>Foreman Sewer Construction &amp; Maintenance</t>
  </si>
  <si>
    <t>04920C</t>
  </si>
  <si>
    <t>Foreman Sewer Maintenance</t>
  </si>
  <si>
    <t>04960C</t>
  </si>
  <si>
    <t>Foreman Solid Waste-Recyclng</t>
  </si>
  <si>
    <t>04980C</t>
  </si>
  <si>
    <t>Foreman Street Maintenance &amp; Repair</t>
  </si>
  <si>
    <t>05020C</t>
  </si>
  <si>
    <t>Foreman Water Main Construction</t>
  </si>
  <si>
    <t>For employees hired into unit titles on or after September 1, 2014</t>
  </si>
  <si>
    <t>Step 4</t>
  </si>
  <si>
    <r>
      <rPr>
        <b/>
        <sz val="9"/>
        <rFont val="Arial"/>
        <family val="2"/>
      </rPr>
      <t xml:space="preserve">Provided that </t>
    </r>
    <r>
      <rPr>
        <sz val="9"/>
        <rFont val="Arial"/>
        <family val="2"/>
      </rPr>
      <t>effective 1/1/2014, the annual shoe allowance previously paid by reimbursement is inlcuded in the wage rates above.</t>
    </r>
  </si>
  <si>
    <t xml:space="preserve">Shift Differential </t>
  </si>
  <si>
    <r>
      <t>Provided that</t>
    </r>
    <r>
      <rPr>
        <sz val="10"/>
        <rFont val="Arial"/>
        <family val="2"/>
      </rPr>
      <t xml:space="preserve"> a  </t>
    </r>
  </si>
  <si>
    <t>per hour shift differential be paid for all work shifts that have a regular start time beginning at or after</t>
  </si>
  <si>
    <t>12:00 p.m. (noon) and before 6:00 a.m. or for all work shifts that have a regular schedule that includes a Saturday or Sunday.</t>
  </si>
  <si>
    <t xml:space="preserve">Note for 2016: Premiums in Laborer's Local #363 &amp; Equipment Operators Local #49 are matched as per the Agreement. </t>
  </si>
  <si>
    <r>
      <t>Provided that</t>
    </r>
    <r>
      <rPr>
        <sz val="8"/>
        <rFont val="Arial"/>
        <family val="2"/>
      </rPr>
      <t xml:space="preserve"> the following hourly premiums shall be paid to employees on a "when performed" basis.</t>
    </r>
  </si>
  <si>
    <t>Description</t>
  </si>
  <si>
    <t>Hourly Premium</t>
  </si>
  <si>
    <t>Regular premium</t>
  </si>
  <si>
    <t xml:space="preserve">See application eligibility </t>
  </si>
  <si>
    <t>*Tunnel and Shaft (1)</t>
  </si>
  <si>
    <t>*Ariel Bucket, (2)</t>
  </si>
  <si>
    <t>*OSHA Respiratorr (3)</t>
  </si>
  <si>
    <t>N/A</t>
  </si>
  <si>
    <t>*Miner (4)</t>
  </si>
  <si>
    <t>*Special License or Endorsement (5)</t>
  </si>
  <si>
    <t>*"B" Rated Machines as listed (6)</t>
  </si>
  <si>
    <t>*"C" Rated Machines as listed (7)</t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</si>
  <si>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-Paid to all employees when working in an underground tunnel, or underground shaft, and for work performed at locations cited on a list</t>
    </r>
  </si>
  <si>
    <t xml:space="preserve">mutually developed by representatives of the Union and Sewer Department Management. This list will be posted in Sewer Department offices. </t>
  </si>
  <si>
    <t>Said list may be modified annually after a "meet and confer" between the Sewer   Department Management and the Union.</t>
  </si>
  <si>
    <r>
      <rPr>
        <b/>
        <sz val="8"/>
        <rFont val="Arial"/>
        <family val="2"/>
      </rPr>
      <t>2</t>
    </r>
    <r>
      <rPr>
        <sz val="8"/>
        <rFont val="Arial"/>
        <family val="2"/>
      </rPr>
      <t>-Paid to all employees who are assigned to work from an aerial bucket. The higher of the two premiums is paid only when  the altitude</t>
    </r>
  </si>
  <si>
    <t>of the work being performed in the bucket is higher than fifty (50) feet.</t>
  </si>
  <si>
    <r>
      <rPr>
        <b/>
        <sz val="8"/>
        <rFont val="Arial"/>
        <family val="2"/>
      </rPr>
      <t>3</t>
    </r>
    <r>
      <rPr>
        <sz val="8"/>
        <rFont val="Arial"/>
        <family val="2"/>
      </rPr>
      <t xml:space="preserve">-Paid to all employees who are assigned work in an environment determined to be contaminated by OSHA or MNPCA standards.  </t>
    </r>
  </si>
  <si>
    <t xml:space="preserve">The Premium is only paid when employees are required to use respirators or self contained breathing apparatus or similar level of </t>
  </si>
  <si>
    <t>personal protection ("OSHA requires clean shaven for ensured safety") while working in said environment.</t>
  </si>
  <si>
    <r>
      <rPr>
        <b/>
        <sz val="8"/>
        <rFont val="Arial"/>
        <family val="2"/>
      </rPr>
      <t>4</t>
    </r>
    <r>
      <rPr>
        <sz val="8"/>
        <rFont val="Arial"/>
        <family val="2"/>
      </rPr>
      <t>-Paid to all employees who are assigned as the miner.</t>
    </r>
  </si>
  <si>
    <r>
      <rPr>
        <b/>
        <sz val="8"/>
        <rFont val="Arial"/>
        <family val="2"/>
      </rPr>
      <t>5a&amp;b-</t>
    </r>
    <r>
      <rPr>
        <sz val="8"/>
        <rFont val="Arial"/>
        <family val="2"/>
      </rPr>
      <t xml:space="preserve">Paid to employees when performing a work assignment requiring (a) a class "A" commercial Driver's License (CDL) or (b) a CDL "Special Endorsement". </t>
    </r>
  </si>
  <si>
    <r>
      <rPr>
        <b/>
        <sz val="8"/>
        <rFont val="Arial"/>
        <family val="2"/>
      </rPr>
      <t>5a-</t>
    </r>
    <r>
      <rPr>
        <sz val="8"/>
        <rFont val="Arial"/>
        <family val="2"/>
      </rPr>
      <t xml:space="preserve">CDL Class"A" license premium only will be paid for operating the following pieces of equipment: Tractor Trailer and Lowboy  The premium will be paid </t>
    </r>
  </si>
  <si>
    <t xml:space="preserve">for all hours the employee is "responsible" for the equipment and the responsibility for the the equipment is the Foreman's primary responibility fo the day. </t>
  </si>
  <si>
    <t xml:space="preserve">The strict "when performed" criteria is waived. </t>
  </si>
  <si>
    <r>
      <rPr>
        <b/>
        <sz val="8"/>
        <rFont val="Arial"/>
        <family val="2"/>
      </rPr>
      <t>5b-</t>
    </r>
    <r>
      <rPr>
        <sz val="8"/>
        <rFont val="Arial"/>
        <family val="2"/>
      </rPr>
      <t>Special Endorsement: The "Special Endorsement" premium will be paid for the following pieces of equipment: Jet Vac, Flusher Truck, Trickle Truck,</t>
    </r>
  </si>
  <si>
    <t xml:space="preserve"> Oil Distributor Truck, and Fuel Truck. The premium will be paid for all hours the employee is responsible for the equipment and the responsibility for the </t>
  </si>
  <si>
    <t xml:space="preserve">equipment is the Foreman's primary responsibiliey for the day. The strict "when performed" criteria is waived. </t>
  </si>
  <si>
    <t xml:space="preserve">The "Special Endorsement" premium will not be paid for operating trucks with temporary tanks attached. </t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</si>
  <si>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>-Paid for all hours actually worked operating the following "B" rated machines: Crawler Hoe, Paver (Blaw Knox &amp; Gilcrest), Brokk, or Curb Machine.</t>
    </r>
  </si>
  <si>
    <r>
      <rPr>
        <b/>
        <sz val="8"/>
        <rFont val="Arial"/>
        <family val="2"/>
      </rPr>
      <t>7</t>
    </r>
    <r>
      <rPr>
        <sz val="8"/>
        <rFont val="Arial"/>
        <family val="2"/>
      </rPr>
      <t xml:space="preserve">-Paid for all hours actually worked operating the following "C" rated machines: Cable Crane, Boom Truck, Snooper, Hydraulic Boom Crane </t>
    </r>
  </si>
  <si>
    <t>(Carry Dick), or Boring Machine.</t>
  </si>
  <si>
    <t xml:space="preserve">*Training Premium: </t>
  </si>
  <si>
    <r>
      <rPr>
        <b/>
        <sz val="10"/>
        <rFont val="Arial"/>
        <family val="2"/>
      </rPr>
      <t>Provided that</t>
    </r>
    <r>
      <rPr>
        <sz val="10"/>
        <rFont val="Arial"/>
        <family val="2"/>
      </rPr>
      <t xml:space="preserve">, its sole discretion, the Employer may assign an employee to train other employees at an equal or higher level. </t>
    </r>
  </si>
  <si>
    <t>Without regard to the training topic, a training preimium of $2.868 per hour for all hours shall be paid.</t>
  </si>
  <si>
    <t xml:space="preserve">The Employer will establish strict assignment protocol. </t>
  </si>
  <si>
    <t>*SW&amp;R Foremen who work the Saturday Following a Major Holiday:</t>
  </si>
  <si>
    <r>
      <t>Provided that</t>
    </r>
    <r>
      <rPr>
        <sz val="10"/>
        <rFont val="Arial"/>
        <family val="2"/>
      </rPr>
      <t xml:space="preserve"> Foremen in the Solid Waste and Recycling division who are required to work on the Saturday following </t>
    </r>
  </si>
  <si>
    <r>
      <t xml:space="preserve">a "major holiday" THAT LANDS ON A FRIDAY shall be </t>
    </r>
    <r>
      <rPr>
        <u/>
        <sz val="10"/>
        <rFont val="Arial"/>
        <family val="2"/>
      </rPr>
      <t>paid</t>
    </r>
    <r>
      <rPr>
        <sz val="10"/>
        <rFont val="Arial"/>
        <family val="2"/>
      </rPr>
      <t xml:space="preserve"> (no compensatory time accrual) at double the regular base</t>
    </r>
  </si>
  <si>
    <t xml:space="preserve"> pay rate. Major holidays that may fall on a Friday are: New Year's day, Memorial Day, 4th of July, Christmas. </t>
  </si>
  <si>
    <t>Designated City Sanitary Sewer Operator Premium:</t>
  </si>
  <si>
    <r>
      <rPr>
        <b/>
        <sz val="10"/>
        <rFont val="Arial"/>
        <family val="2"/>
      </rPr>
      <t>Provided that</t>
    </r>
    <r>
      <rPr>
        <sz val="10"/>
        <rFont val="Arial"/>
        <family val="2"/>
      </rPr>
      <t xml:space="preserve"> any employee permanently certified or designated to Foreman, Sewer Maintenance or </t>
    </r>
  </si>
  <si>
    <t xml:space="preserve">or Foreman Sewer Construction, who holds a MN Class "A" Sanitary Sewer Operators license may, at the sole discretion </t>
  </si>
  <si>
    <t xml:space="preserve">of the employer, be designated as the City's Sanitary Sewer Operator for any hour, portion of the day, or other period of </t>
  </si>
  <si>
    <t xml:space="preserve">time as required by the employer. The employee desinated as the City's Sanitary Sewer Operator shall receive a premium </t>
  </si>
  <si>
    <t xml:space="preserve">of </t>
  </si>
  <si>
    <t>per hour for all hours worked in that capacity.</t>
  </si>
  <si>
    <t>Longevity</t>
  </si>
  <si>
    <r>
      <t xml:space="preserve">Provided that </t>
    </r>
    <r>
      <rPr>
        <sz val="10"/>
        <rFont val="Arial"/>
        <family val="2"/>
      </rPr>
      <t xml:space="preserve">employees shall receive the following longevity.  </t>
    </r>
  </si>
  <si>
    <t>These payments shall be based on a maximum of 80 hours biweekly:</t>
  </si>
  <si>
    <t>cents per hour additional at the beginning of the 10th year of service</t>
  </si>
  <si>
    <t>cents per hour additional at the beginning of the 15th year of service</t>
  </si>
  <si>
    <t>cents per hour additional at the beginning of the 20th year of service</t>
  </si>
  <si>
    <t>cents per hour additional at the beginning of the 25th year of service</t>
  </si>
  <si>
    <t>Compressed Work Weeks</t>
  </si>
  <si>
    <r>
      <rPr>
        <b/>
        <sz val="10"/>
        <rFont val="Arial"/>
        <family val="2"/>
      </rPr>
      <t>Provided that</t>
    </r>
    <r>
      <rPr>
        <sz val="10"/>
        <rFont val="Arial"/>
        <family val="2"/>
      </rPr>
      <t xml:space="preserve"> if the EMPLOYER has established a ten (10) hour day/four-days a week regular work schedule, </t>
    </r>
  </si>
  <si>
    <t>employees working the schedule on a regular basis shall be eligible for overtime at the rate of one and one-half (1-1/2)</t>
  </si>
  <si>
    <t xml:space="preserve">times their regular hourly rate of pay after ten (10) hours in a workday, or after forty (40) hours in a week, </t>
  </si>
  <si>
    <t xml:space="preserve">inclusive of sick, vacation, and holiday pay.  Such employees shall be eligible for two (2) times their regular hourly rate </t>
  </si>
  <si>
    <t xml:space="preserve">of pay for all hours worked on the sixth or seventh consecutive day. For employees with this schedule, eligibility for </t>
  </si>
  <si>
    <t xml:space="preserve">double time pay on the sixth and seventh day shall include paid vacation, sick and holiday pay.  Employees with this </t>
  </si>
  <si>
    <t xml:space="preserve">schedule shall be subject to the following conditions: 1) Employees may use up to ten (10) hours of accrued leave </t>
  </si>
  <si>
    <t xml:space="preserve">time for each day of sick or vacation used.  Employees will be paid only for the hours submitted. </t>
  </si>
  <si>
    <t xml:space="preserve"> 2) Employees will be granted eight (8) hours of pay for each paid holiday; however, the employee may use up to two (2) hours </t>
  </si>
  <si>
    <t>of vacation or compensatory pay to complete their work day.</t>
  </si>
  <si>
    <t xml:space="preserve">Section 15.03 Retirement Incentive </t>
  </si>
  <si>
    <r>
      <rPr>
        <b/>
        <sz val="10"/>
        <rFont val="Arial"/>
        <family val="2"/>
      </rPr>
      <t>Provided that</t>
    </r>
    <r>
      <rPr>
        <sz val="10"/>
        <rFont val="Arial"/>
        <family val="2"/>
      </rPr>
      <t xml:space="preserve"> any employee who retires during the first or last four months of a calendar year will receive a </t>
    </r>
  </si>
  <si>
    <t>retirement incentive of six (6) months of fully-paid health insurance premiums, which will be deposited</t>
  </si>
  <si>
    <t xml:space="preserve"> into the employee’s accountHealth Reimbursement Arrangement (VEBA) </t>
  </si>
  <si>
    <r>
      <t>Provided that</t>
    </r>
    <r>
      <rPr>
        <sz val="12"/>
        <rFont val="Calibri"/>
        <family val="2"/>
        <scheme val="minor"/>
      </rPr>
      <t xml:space="preserve"> a  </t>
    </r>
  </si>
  <si>
    <r>
      <t>Provided that</t>
    </r>
    <r>
      <rPr>
        <sz val="12"/>
        <rFont val="Calibri"/>
        <family val="2"/>
        <scheme val="minor"/>
      </rPr>
      <t xml:space="preserve"> the following hourly premiums shall be paid to employees on a "when performed" basis.</t>
    </r>
  </si>
  <si>
    <r>
      <rPr>
        <b/>
        <sz val="12"/>
        <rFont val="Calibri"/>
        <family val="2"/>
        <scheme val="minor"/>
      </rPr>
      <t>Provided that</t>
    </r>
    <r>
      <rPr>
        <sz val="12"/>
        <rFont val="Calibri"/>
        <family val="2"/>
        <scheme val="minor"/>
      </rPr>
      <t xml:space="preserve">, its sole discretion, the Employer may assign an employee to train other employees at an equal or higher level. </t>
    </r>
  </si>
  <si>
    <r>
      <t>Provided that</t>
    </r>
    <r>
      <rPr>
        <sz val="12"/>
        <rFont val="Calibri"/>
        <family val="2"/>
        <scheme val="minor"/>
      </rPr>
      <t xml:space="preserve"> Foremen in the Solid Waste and Recycling division who are required to work on the Saturday following </t>
    </r>
  </si>
  <si>
    <r>
      <t xml:space="preserve">a "major holiday" THAT LANDS ON A FRIDAY shall be </t>
    </r>
    <r>
      <rPr>
        <u/>
        <sz val="12"/>
        <rFont val="Calibri"/>
        <family val="2"/>
        <scheme val="minor"/>
      </rPr>
      <t>paid</t>
    </r>
    <r>
      <rPr>
        <sz val="12"/>
        <rFont val="Calibri"/>
        <family val="2"/>
        <scheme val="minor"/>
      </rPr>
      <t xml:space="preserve"> (no compensatory time accrual) at double the regular base</t>
    </r>
  </si>
  <si>
    <r>
      <rPr>
        <b/>
        <sz val="12"/>
        <rFont val="Calibri"/>
        <family val="2"/>
        <scheme val="minor"/>
      </rPr>
      <t>Provided that</t>
    </r>
    <r>
      <rPr>
        <sz val="12"/>
        <rFont val="Calibri"/>
        <family val="2"/>
        <scheme val="minor"/>
      </rPr>
      <t xml:space="preserve"> any employee permanently certified or designated to Foreman, Sewer Maintenance or </t>
    </r>
  </si>
  <si>
    <r>
      <t xml:space="preserve">Provided that </t>
    </r>
    <r>
      <rPr>
        <sz val="12"/>
        <rFont val="Calibri"/>
        <family val="2"/>
        <scheme val="minor"/>
      </rPr>
      <t xml:space="preserve">employees shall receive the following longevity.  </t>
    </r>
  </si>
  <si>
    <r>
      <rPr>
        <b/>
        <sz val="12"/>
        <rFont val="Calibri"/>
        <family val="2"/>
        <scheme val="minor"/>
      </rPr>
      <t>Provided that</t>
    </r>
    <r>
      <rPr>
        <sz val="12"/>
        <rFont val="Calibri"/>
        <family val="2"/>
        <scheme val="minor"/>
      </rPr>
      <t xml:space="preserve"> if the EMPLOYER has established a ten (10) hour day/four-days a week regular work schedule, </t>
    </r>
  </si>
  <si>
    <t>Effective on January 1, 2017</t>
  </si>
  <si>
    <t>*note that the annual shoe allowance is inlcuded in the wage rates above.</t>
  </si>
  <si>
    <t>Premiums:</t>
  </si>
  <si>
    <t>See application eligibility description below</t>
  </si>
  <si>
    <r>
      <rPr>
        <b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>-Paid to all employees when working in an underground tunnel, or underground shaft, and for work performed at locations cited on a list</t>
    </r>
  </si>
  <si>
    <r>
      <rPr>
        <b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-Paid to all employees who are assigned to work from an aerial bucket. The higher of the two premiums is paid only when  the altitude</t>
    </r>
  </si>
  <si>
    <r>
      <rPr>
        <b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-Paid to all employees who are assigned work in an environment determined to be contaminated by OSHA or MNPCA standards.  </t>
    </r>
  </si>
  <si>
    <r>
      <rPr>
        <b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-Paid to all employees who are assigned as the miner.</t>
    </r>
  </si>
  <si>
    <r>
      <rPr>
        <b/>
        <sz val="10"/>
        <rFont val="Calibri"/>
        <family val="2"/>
        <scheme val="minor"/>
      </rPr>
      <t>5a&amp;b-</t>
    </r>
    <r>
      <rPr>
        <sz val="10"/>
        <rFont val="Calibri"/>
        <family val="2"/>
        <scheme val="minor"/>
      </rPr>
      <t xml:space="preserve">Paid to employees when performing a work assignment requiring (a) a class "A" commercial Driver's License (CDL) or (b) a CDL "Special Endorsement". </t>
    </r>
  </si>
  <si>
    <r>
      <rPr>
        <b/>
        <sz val="10"/>
        <rFont val="Calibri"/>
        <family val="2"/>
        <scheme val="minor"/>
      </rPr>
      <t>5b-</t>
    </r>
    <r>
      <rPr>
        <sz val="10"/>
        <rFont val="Calibri"/>
        <family val="2"/>
        <scheme val="minor"/>
      </rPr>
      <t>Special Endorsement: The "Special Endorsement" premium will be paid for the following pieces of equipment: Jet Vac, Flusher Truck, Trickle Truck,</t>
    </r>
  </si>
  <si>
    <r>
      <rPr>
        <b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-Paid for all hours actually worked operating the following "B" rated machines: Crawler Hoe, Paver (Blaw Knox &amp; Gilcrest), Brokk, or Curb Machine.</t>
    </r>
  </si>
  <si>
    <r>
      <rPr>
        <b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 xml:space="preserve">-Paid for all hours actually worked operating the following "C" rated machines: Cable Crane, Boom Truck, Snooper, Hydraulic Boom Crane </t>
    </r>
  </si>
  <si>
    <t>Effective on January 1, 2018</t>
  </si>
  <si>
    <t>Effective on January 1, 2019</t>
  </si>
  <si>
    <t>Foreman Solid Waste-Recycling</t>
  </si>
  <si>
    <t>*OSHA Respirator (3)</t>
  </si>
  <si>
    <r>
      <rPr>
        <b/>
        <sz val="10"/>
        <rFont val="Calibri"/>
        <family val="2"/>
        <scheme val="minor"/>
      </rPr>
      <t>5a-</t>
    </r>
    <r>
      <rPr>
        <sz val="10"/>
        <rFont val="Calibri"/>
        <family val="2"/>
        <scheme val="minor"/>
      </rPr>
      <t xml:space="preserve">CDL Class "A" license premium only will be paid for operating the following pieces of equipment: Tractor Trailer and Lowboy  The premium will be paid </t>
    </r>
  </si>
  <si>
    <t xml:space="preserve">for all hours the employee is "responsible" for the equipment and the responsibility for the  equipment is the Foreman's primary responsibility for the day. </t>
  </si>
  <si>
    <t xml:space="preserve">equipment is the Foreman's primary responsibility for the day. The strict "when performed" criteria is waived. </t>
  </si>
  <si>
    <t>Without regard to the training topic, a training premium of $2.868 per hour for all hours shall be paid.</t>
  </si>
  <si>
    <t>time as required by the employer. The employee designated as the City's Sanitary Sewer Operator shall receive a premium of</t>
  </si>
  <si>
    <t>*note that the annual shoe allowance is included in the wage rates above.</t>
  </si>
  <si>
    <t xml:space="preserve">Note for 2017 -2019 Agreement: Premiums in Laborer's Local #363 &amp; Equipment Operators Local #49 will be matched if adjusted. </t>
  </si>
  <si>
    <t>04925C</t>
  </si>
  <si>
    <t>04915C</t>
  </si>
  <si>
    <t>Foreman Storm Sewer Infrastructure</t>
  </si>
  <si>
    <r>
      <rPr>
        <strike/>
        <sz val="12"/>
        <rFont val="Calibri"/>
        <family val="2"/>
        <scheme val="minor"/>
      </rPr>
      <t>Foreman Sewer Pumping and Ponds</t>
    </r>
    <r>
      <rPr>
        <sz val="12"/>
        <rFont val="Calibri"/>
        <family val="2"/>
        <scheme val="minor"/>
      </rPr>
      <t xml:space="preserve"> (Title Changed 12/5/2017)</t>
    </r>
  </si>
  <si>
    <t>Foreman Storm Sewer Infrastructure (Title new 12/5/2017)</t>
  </si>
  <si>
    <t>Brenda Miller</t>
  </si>
  <si>
    <t>Completed audit of 1/1/19 rates to PeopleSoft. Found job 04585C Foreman Constr/Mtc Grounds-C is active in PS but not on salary schedule. Per Rebecca, people are being detailed into this job</t>
  </si>
  <si>
    <t>05030C</t>
  </si>
  <si>
    <t>Classification</t>
  </si>
  <si>
    <t>Minneapolis Foremens Association (CFO)</t>
  </si>
  <si>
    <t>Added Foreman Water Service Maintenance</t>
  </si>
  <si>
    <t>Per hour for all hours paid when holding a valid MN "B" Water Operator certification</t>
  </si>
  <si>
    <t>Per hour for all hours paid when holding a valid MN "A" Water Operator certification</t>
  </si>
  <si>
    <t>Per hour for all hours worked in a HAZWOPER contaminated environment as per OSHA/MNPCA</t>
  </si>
  <si>
    <t>Per hour for all hours worked wearing protective equipment including respirator in HAZWOPER environment</t>
  </si>
  <si>
    <t>Effective on February 3, 2019</t>
  </si>
  <si>
    <t>Added 2/3/2019 tab; added A, B, C Water Operator certification premiums; added HAZWOPER premiums</t>
  </si>
  <si>
    <t>04585C</t>
  </si>
  <si>
    <t>Foreman Construction Maintenance Grounds</t>
  </si>
  <si>
    <t>added Foreman Construction Maintenance Grounds</t>
  </si>
  <si>
    <t>accordance with the following schedule.</t>
  </si>
  <si>
    <t>Holidays: 8 Hours Straight-Time Pay/Day</t>
  </si>
  <si>
    <t>Mondays through Fridays: 2 hours Straight-Time Pay/Day</t>
  </si>
  <si>
    <t>Saturdays and Sundays: 5 Hours Straight-Time Pay/Day</t>
  </si>
  <si>
    <t>Employees shall also be paid for hours actually worked during such standby periods at the appropriate rate of pay. Stand-by compensation paid</t>
  </si>
  <si>
    <t>in accordance with the above schedule (exclusive of pay for hours actually worked) shall not be construed as pay for hours worked for overtime</t>
  </si>
  <si>
    <t>or any other time.</t>
  </si>
  <si>
    <t>whichever is greater.</t>
  </si>
  <si>
    <t>Employees who are called in to work while on-call shall be paid a minimum of 2 2/3 hours at the overtime rate, or the hours actually worked,</t>
  </si>
  <si>
    <r>
      <rPr>
        <b/>
        <sz val="12"/>
        <rFont val="Calibri"/>
        <family val="2"/>
        <scheme val="minor"/>
      </rPr>
      <t xml:space="preserve">Assignment Premiums: </t>
    </r>
    <r>
      <rPr>
        <sz val="12"/>
        <rFont val="Calibri"/>
        <family val="2"/>
        <scheme val="minor"/>
      </rPr>
      <t>The following premiums will be paid for all hours worked in the eligible assignment:</t>
    </r>
  </si>
  <si>
    <r>
      <t>On-Call Pay:</t>
    </r>
    <r>
      <rPr>
        <sz val="12"/>
        <rFont val="Calibri"/>
        <family val="2"/>
        <scheme val="minor"/>
      </rPr>
      <t xml:space="preserve"> In the event employees are required to stand-by (on call) for duty during normal off-duty hours, they shall be compensated in</t>
    </r>
  </si>
  <si>
    <t>The following premiums and on-call pay shall be applicable to the Foreman Water Service Maintenance only</t>
  </si>
  <si>
    <r>
      <t xml:space="preserve">Certification Premiums: </t>
    </r>
    <r>
      <rPr>
        <sz val="12"/>
        <rFont val="Calibri"/>
        <family val="2"/>
        <scheme val="minor"/>
      </rPr>
      <t>Provided that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employees are eligible for ONE certification premium based on their highest current MN Certificates as follows:</t>
    </r>
  </si>
  <si>
    <t>TL-Morning Shift Premium CFO</t>
  </si>
  <si>
    <t>CFOAM1</t>
  </si>
  <si>
    <t>CFOWKE</t>
  </si>
  <si>
    <t>TL-Weekend Shift-CFO</t>
  </si>
  <si>
    <t>CFOTNL</t>
  </si>
  <si>
    <t>TL-Tunnel and Shaft-CFO</t>
  </si>
  <si>
    <t>CFOAB1</t>
  </si>
  <si>
    <t>TL-Aerial Bucket 1-CFO</t>
  </si>
  <si>
    <t>CFOAB2</t>
  </si>
  <si>
    <t>TL-Aerial Bucket II(&gt;50ft)-CFO</t>
  </si>
  <si>
    <t>CFORSP</t>
  </si>
  <si>
    <t>TL-Respirator-CFO</t>
  </si>
  <si>
    <t>CFODYN</t>
  </si>
  <si>
    <t>TL-Miner Dynamiter-CFO</t>
  </si>
  <si>
    <t>CFOSPE</t>
  </si>
  <si>
    <t>TL-Special Endorsement-CFO</t>
  </si>
  <si>
    <t>CFOEQB</t>
  </si>
  <si>
    <t>TL-Equipment B-CFO</t>
  </si>
  <si>
    <t>CFOEQC</t>
  </si>
  <si>
    <t>TL-Equipment C-CFO</t>
  </si>
  <si>
    <t>CFOTPP</t>
  </si>
  <si>
    <t>TL-Training Premium Pay-CFO</t>
  </si>
  <si>
    <t>CFOSSO</t>
  </si>
  <si>
    <t>TL-Sanitary Sewer Ops Prem-CFO</t>
  </si>
  <si>
    <t>10th Year</t>
  </si>
  <si>
    <t>15th Year</t>
  </si>
  <si>
    <t>20th Year</t>
  </si>
  <si>
    <t>25th Year</t>
  </si>
  <si>
    <t>CFOWOB</t>
  </si>
  <si>
    <t>Water Operator Certification-B</t>
  </si>
  <si>
    <t>CFOWOA</t>
  </si>
  <si>
    <t>Water Operator Certification-A</t>
  </si>
  <si>
    <t>CFOHWP</t>
  </si>
  <si>
    <t>TL-Hazwoper-CFO</t>
  </si>
  <si>
    <t>CFORS2</t>
  </si>
  <si>
    <t>TL-Respirator-Forema Water Mai</t>
  </si>
  <si>
    <t>CFOEVE</t>
  </si>
  <si>
    <t>TL-Evening Shift Premium-CFO</t>
  </si>
  <si>
    <t>CFOCDY</t>
  </si>
  <si>
    <t>CFOCWE</t>
  </si>
  <si>
    <t>CFODMT</t>
  </si>
  <si>
    <t>TL-On call by the day-CFO</t>
  </si>
  <si>
    <t>TL-On call by day Weekend-CFO</t>
  </si>
  <si>
    <t>TL-Mandatory meeting-CFO</t>
  </si>
  <si>
    <t>Deleted Class C premium per Annika Bankson e-mail on 3-2-21 - need to get clarification from Holland as to whether it requires union approval</t>
  </si>
  <si>
    <t>Changed Foreman Water Service Maintenance title to Foreman Water Distribution System</t>
  </si>
  <si>
    <t>Foreman Water Distribution System</t>
  </si>
  <si>
    <t>Per hour for all hours paid when holding a valid MN "C" Water Operator certification</t>
  </si>
  <si>
    <t>Seen Note</t>
  </si>
  <si>
    <t>Title</t>
  </si>
  <si>
    <t>N-2</t>
  </si>
  <si>
    <t>05</t>
  </si>
  <si>
    <t>Sal
Grade</t>
  </si>
  <si>
    <t>Pay
Type</t>
  </si>
  <si>
    <t>Job
Code</t>
  </si>
  <si>
    <t>FLSA
&amp; OTC</t>
  </si>
  <si>
    <t>CFOWOC</t>
  </si>
  <si>
    <t>Water Operator Certification-C</t>
  </si>
  <si>
    <t>Update</t>
  </si>
  <si>
    <t>Provided that the following hourly premiums shall be paid to employees on a "when performed" basis.</t>
  </si>
  <si>
    <t>See eligibility description below</t>
  </si>
  <si>
    <t>PercIncr2020</t>
  </si>
  <si>
    <t>Y</t>
  </si>
  <si>
    <t>or holiday the employee is “on call.” If an hourly employee is called back to duty, the employee shall be paid for a minimum of 2.67 hours at his/her overtime rate but shall forfeit all claims to</t>
  </si>
  <si>
    <t>“on call” pay for the day. If an hourly employee is called back to duty and was not “on call,” the employee will receive a minimum of 2.67 hours at his/her overtime rate.</t>
  </si>
  <si>
    <t>PercIncr2021</t>
  </si>
  <si>
    <t>PercIncr2022</t>
  </si>
  <si>
    <t xml:space="preserve">Provided that, its sole discretion, the Employer may assign an employee to train other employees at an equal or higher level. </t>
  </si>
  <si>
    <t xml:space="preserve">Provided that Foremen in the Solid Waste and Recycling division who are required to work on the Saturday following </t>
  </si>
  <si>
    <t xml:space="preserve">Provided that any employee permanently certified or designated to Foreman, Sewer Maintenance or </t>
  </si>
  <si>
    <t xml:space="preserve">Provided that employees shall receive the following longevity.  </t>
  </si>
  <si>
    <t>Non-Exempt employees who are required to attend work related meetings or classes at times when they are not scheduled to work shall earn</t>
  </si>
  <si>
    <t>two and two-thirds (2-2/3) hours pay at the employee’s overtime rate or for the hours actually worked, whichever is greater. Such minimum pay guarantees</t>
  </si>
  <si>
    <t>shall not apply when the required work is immediately adjacent to a schedule work shift.</t>
  </si>
  <si>
    <t xml:space="preserve">Provided that if the EMPLOYER has established a ten (10) hour day/four-days a week regular work schedule, </t>
  </si>
  <si>
    <r>
      <t>On-Call Pay:</t>
    </r>
    <r>
      <rPr>
        <sz val="11"/>
        <rFont val="Calibri"/>
        <family val="2"/>
        <scheme val="minor"/>
      </rPr>
      <t xml:space="preserve"> In the event employees are required to stand-by (on call) for duty during normal off-duty hours, they shall be compensated in</t>
    </r>
  </si>
  <si>
    <t>Increase of 1.0%</t>
  </si>
  <si>
    <t>Increase of 1.5%</t>
  </si>
  <si>
    <t>Effective on January 1, 2021</t>
  </si>
  <si>
    <t>Effective on January 1, 2020</t>
  </si>
  <si>
    <t>Increase of 2.5%</t>
  </si>
  <si>
    <t>Effective on January 1, 2022</t>
  </si>
  <si>
    <t>Effective on January 1, 2023</t>
  </si>
  <si>
    <r>
      <rPr>
        <b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>-Paid to all employees when working in an underground tunnel, or underground shaft, and for work performed at locations cited on a list</t>
    </r>
  </si>
  <si>
    <r>
      <rPr>
        <b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-Paid to all employees who are assigned to work from an aerial bucket. The higher of the two premiums is paid only when  the altitude</t>
    </r>
  </si>
  <si>
    <r>
      <rPr>
        <b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 xml:space="preserve">-Paid to all employees who are assigned work in an environment determined to be contaminated by OSHA or MNPCA standards.  </t>
    </r>
  </si>
  <si>
    <r>
      <rPr>
        <b/>
        <sz val="11"/>
        <rFont val="Calibri"/>
        <family val="2"/>
        <scheme val="minor"/>
      </rPr>
      <t>4</t>
    </r>
    <r>
      <rPr>
        <sz val="11"/>
        <rFont val="Calibri"/>
        <family val="2"/>
        <scheme val="minor"/>
      </rPr>
      <t>-Paid to all employees who are assigned as the miner.</t>
    </r>
  </si>
  <si>
    <r>
      <rPr>
        <b/>
        <sz val="11"/>
        <rFont val="Calibri"/>
        <family val="2"/>
        <scheme val="minor"/>
      </rPr>
      <t>5-</t>
    </r>
    <r>
      <rPr>
        <sz val="11"/>
        <rFont val="Calibri"/>
        <family val="2"/>
        <scheme val="minor"/>
      </rPr>
      <t xml:space="preserve">Paid to employees when performing a work assignment requiring (a) a class "A" commercial Driver's License (CDL) or (b) a CDL "Special Endorsement". </t>
    </r>
  </si>
  <si>
    <r>
      <rPr>
        <b/>
        <sz val="11"/>
        <rFont val="Calibri"/>
        <family val="2"/>
        <scheme val="minor"/>
      </rPr>
      <t>5a-</t>
    </r>
    <r>
      <rPr>
        <sz val="11"/>
        <rFont val="Calibri"/>
        <family val="2"/>
        <scheme val="minor"/>
      </rPr>
      <t xml:space="preserve">CDL Class "A" license premium only will be paid for operating the following pieces of equipment: Tractor Trailer and Lowboy  The premium will be paid </t>
    </r>
  </si>
  <si>
    <r>
      <rPr>
        <b/>
        <sz val="11"/>
        <rFont val="Calibri"/>
        <family val="2"/>
        <scheme val="minor"/>
      </rPr>
      <t>5b-</t>
    </r>
    <r>
      <rPr>
        <sz val="11"/>
        <rFont val="Calibri"/>
        <family val="2"/>
        <scheme val="minor"/>
      </rPr>
      <t>Special Endorsement: The "Special Endorsement" premium will be paid for the following pieces of equipment: Jet Vac, Flusher Truck, Trickle Truck,</t>
    </r>
  </si>
  <si>
    <r>
      <rPr>
        <b/>
        <sz val="11"/>
        <rFont val="Calibri"/>
        <family val="2"/>
        <scheme val="minor"/>
      </rPr>
      <t>6</t>
    </r>
    <r>
      <rPr>
        <sz val="11"/>
        <rFont val="Calibri"/>
        <family val="2"/>
        <scheme val="minor"/>
      </rPr>
      <t>-Paid for all hours actually worked operating the following "B" rated machines: Crawler Hoe, Paver (Blaw Knox &amp; Gilcrest), Brokk, or Curb Machine.</t>
    </r>
  </si>
  <si>
    <r>
      <rPr>
        <b/>
        <sz val="11"/>
        <rFont val="Calibri"/>
        <family val="2"/>
        <scheme val="minor"/>
      </rPr>
      <t>7</t>
    </r>
    <r>
      <rPr>
        <sz val="11"/>
        <rFont val="Calibri"/>
        <family val="2"/>
        <scheme val="minor"/>
      </rPr>
      <t xml:space="preserve">-Paid for all hours actually worked operating the following "C" rated machines: Cable Crane, Boom Truck, Snooper, Hydraulic Boom Crane </t>
    </r>
  </si>
  <si>
    <r>
      <t xml:space="preserve">a "major holiday" THAT LANDS ON A FRIDAY shall be </t>
    </r>
    <r>
      <rPr>
        <u/>
        <sz val="11"/>
        <rFont val="Calibri"/>
        <family val="2"/>
        <scheme val="minor"/>
      </rPr>
      <t>paid</t>
    </r>
    <r>
      <rPr>
        <sz val="11"/>
        <rFont val="Calibri"/>
        <family val="2"/>
        <scheme val="minor"/>
      </rPr>
      <t xml:space="preserve"> (no compensatory time accrual) at double the regular base</t>
    </r>
  </si>
  <si>
    <r>
      <t xml:space="preserve">Certification Premiums: </t>
    </r>
    <r>
      <rPr>
        <sz val="11"/>
        <rFont val="Calibri"/>
        <family val="2"/>
        <scheme val="minor"/>
      </rPr>
      <t>Provided that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employees are eligible for ONE certification premium based on their highest current MN Certificates as follows:</t>
    </r>
  </si>
  <si>
    <r>
      <rPr>
        <b/>
        <sz val="11"/>
        <rFont val="Calibri"/>
        <family val="2"/>
        <scheme val="minor"/>
      </rPr>
      <t xml:space="preserve">Assignment Premiums: </t>
    </r>
    <r>
      <rPr>
        <sz val="11"/>
        <rFont val="Calibri"/>
        <family val="2"/>
        <scheme val="minor"/>
      </rPr>
      <t>The following premiums will be paid for all hours worked in the eligible assignment:</t>
    </r>
  </si>
  <si>
    <t>Tunnel and Shaft (1)</t>
  </si>
  <si>
    <t>Ariel Bucket, (2)</t>
  </si>
  <si>
    <t>OSHA Respirator (3)</t>
  </si>
  <si>
    <t>Miner (4)</t>
  </si>
  <si>
    <t>Special License or Endorsement (5)</t>
  </si>
  <si>
    <t>"B" Rated Machines as listed (6)</t>
  </si>
  <si>
    <t>"C" Rated Machines as listed (7)</t>
  </si>
  <si>
    <t>PercIncrJan2023</t>
  </si>
  <si>
    <t>PercIncrApril2023</t>
  </si>
  <si>
    <t>PercIncrApril2024</t>
  </si>
  <si>
    <t>Increase of 0.75%</t>
  </si>
  <si>
    <t>Effective on April 1, 2023</t>
  </si>
  <si>
    <t>Effective on January 1, 2024</t>
  </si>
  <si>
    <t>PercIncrJan2024</t>
  </si>
  <si>
    <t>Effective on April 1, 2024</t>
  </si>
  <si>
    <t xml:space="preserve">Removed Foreman Construction/Maintenance Water (04595C) and Foreman Water Main Construction (05020C) per Annika Bankston </t>
  </si>
  <si>
    <t>Training Premium</t>
  </si>
  <si>
    <t>On-Call Pay</t>
  </si>
  <si>
    <t>SW&amp;R Foremen who work the Saturday Following a Major Holiday</t>
  </si>
  <si>
    <t>Designated City Sanitary Sewer Operator Premium</t>
  </si>
  <si>
    <t>Mandatory Meeting Pay for Non-Exempt Employees</t>
  </si>
  <si>
    <t xml:space="preserve">Note for 2021-2024 Agreement: Premiums in Laborer's Local #363 &amp; Equipment Operators Local #49 will be matched if adjusted. </t>
  </si>
  <si>
    <t xml:space="preserve">Note for 2020-2021 Agreement: Premiums in Laborer's Local #363 &amp; Equipment Operators Local #49 will be matched if adjusted. </t>
  </si>
  <si>
    <t>Sal Grd</t>
  </si>
  <si>
    <t>Rate Code</t>
  </si>
  <si>
    <t>Rate</t>
  </si>
  <si>
    <t>3/27/20222</t>
  </si>
  <si>
    <t>City of Minneapolis</t>
  </si>
  <si>
    <t>Last updated 12/10/2024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</si>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</sst>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#,##0.000"/>
    <numFmt numFmtId="166" formatCode="General_)"/>
    <numFmt numFmtId="167" formatCode="0.000"/>
    <numFmt numFmtId="168" formatCode="&quot;$&quot;#,##0.000_);\(&quot;$&quot;#,##0.000\)"/>
    <numFmt numFmtId="169" formatCode="0.00_)"/>
    <numFmt numFmtId="170" formatCode="_(&quot;$&quot;* #,##0.000_);_(&quot;$&quot;* \(#,##0.000\);_(&quot;$&quot;* &quot;-&quot;??_);_(@_)"/>
    <numFmt numFmtId="171" formatCode="&quot;$&quot;#,##0.00"/>
  </numFmts>
  <fonts count="54" x14ac:knownFonts="1"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9"/>
      <color rgb="FFFF0000"/>
      <name val="Arial"/>
      <family val="2"/>
    </font>
    <font>
      <sz val="10"/>
      <color rgb="FFFF0000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sz val="12"/>
      <name val="Helv"/>
    </font>
    <font>
      <sz val="9"/>
      <name val="Helv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u/>
      <sz val="12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u/>
      <sz val="10"/>
      <name val="Arial"/>
      <family val="2"/>
    </font>
    <font>
      <b/>
      <sz val="10"/>
      <color theme="3"/>
      <name val="Arial"/>
      <family val="2"/>
    </font>
    <font>
      <sz val="10"/>
      <color theme="3"/>
      <name val="Arial"/>
      <family val="2"/>
    </font>
    <font>
      <b/>
      <sz val="8"/>
      <color theme="3"/>
      <name val="Arial"/>
      <family val="2"/>
    </font>
    <font>
      <sz val="8"/>
      <color theme="3"/>
      <name val="Arial"/>
      <family val="2"/>
    </font>
    <font>
      <b/>
      <sz val="8"/>
      <color indexed="81"/>
      <name val="Tahoma"/>
      <family val="2"/>
    </font>
    <font>
      <b/>
      <strike/>
      <sz val="8"/>
      <name val="Century Gothic"/>
      <family val="2"/>
    </font>
    <font>
      <b/>
      <sz val="8"/>
      <name val="Bookman Old Style"/>
      <family val="1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4"/>
      <name val="Calibri"/>
      <family val="2"/>
      <scheme val="minor"/>
    </font>
    <font>
      <strike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3A5ED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166" fontId="10" fillId="0" borderId="0"/>
    <xf numFmtId="166" fontId="10" fillId="0" borderId="0"/>
    <xf numFmtId="37" fontId="25" fillId="0" borderId="0" applyNumberFormat="0" applyAlignment="0"/>
    <xf numFmtId="43" fontId="26" fillId="0" borderId="0" applyFill="0" applyBorder="0" applyAlignment="0" applyProtection="0"/>
    <xf numFmtId="0" fontId="27" fillId="0" borderId="0" applyNumberFormat="0" applyFont="0" applyFill="0" applyBorder="0" applyAlignment="0" applyProtection="0">
      <alignment horizontal="left"/>
    </xf>
    <xf numFmtId="15" fontId="27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28" fillId="0" borderId="1">
      <alignment horizontal="center"/>
    </xf>
    <xf numFmtId="3" fontId="27" fillId="0" borderId="0" applyFont="0" applyFill="0" applyBorder="0" applyAlignment="0" applyProtection="0"/>
    <xf numFmtId="0" fontId="27" fillId="2" borderId="0" applyNumberFormat="0" applyFont="0" applyBorder="0" applyAlignment="0" applyProtection="0"/>
    <xf numFmtId="0" fontId="29" fillId="0" borderId="0"/>
  </cellStyleXfs>
  <cellXfs count="395">
    <xf numFmtId="0" fontId="0" fillId="0" borderId="0" xfId="0"/>
    <xf numFmtId="0" fontId="2" fillId="0" borderId="0" xfId="0" applyFont="1" applyFill="1" applyBorder="1" applyAlignment="1" applyProtection="1">
      <protection hidden="1"/>
    </xf>
    <xf numFmtId="0" fontId="3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Protection="1"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2" fillId="0" borderId="0" xfId="0" applyFont="1" applyFill="1" applyProtection="1">
      <protection hidden="1"/>
    </xf>
    <xf numFmtId="0" fontId="5" fillId="0" borderId="0" xfId="0" applyFont="1" applyFill="1" applyBorder="1" applyAlignment="1" applyProtection="1">
      <protection hidden="1"/>
    </xf>
    <xf numFmtId="0" fontId="3" fillId="0" borderId="0" xfId="0" applyFont="1" applyFill="1" applyAlignment="1" applyProtection="1">
      <alignment horizontal="left"/>
      <protection hidden="1"/>
    </xf>
    <xf numFmtId="0" fontId="5" fillId="0" borderId="0" xfId="0" applyFont="1" applyFill="1" applyAlignment="1" applyProtection="1">
      <alignment horizontal="center"/>
      <protection hidden="1"/>
    </xf>
    <xf numFmtId="0" fontId="5" fillId="0" borderId="0" xfId="0" applyFont="1" applyFill="1" applyProtection="1">
      <protection hidden="1"/>
    </xf>
    <xf numFmtId="0" fontId="6" fillId="0" borderId="0" xfId="0" applyFont="1" applyFill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0" fontId="2" fillId="0" borderId="0" xfId="0" applyFont="1" applyFill="1" applyAlignment="1" applyProtection="1">
      <alignment horizontal="left"/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Protection="1">
      <protection hidden="1"/>
    </xf>
    <xf numFmtId="0" fontId="7" fillId="0" borderId="1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1" fillId="0" borderId="0" xfId="0" applyFont="1" applyFill="1" applyProtection="1">
      <protection hidden="1"/>
    </xf>
    <xf numFmtId="0" fontId="3" fillId="0" borderId="0" xfId="0" applyFont="1" applyFill="1" applyAlignment="1" applyProtection="1">
      <alignment horizontal="center"/>
      <protection hidden="1"/>
    </xf>
    <xf numFmtId="0" fontId="8" fillId="0" borderId="0" xfId="0" applyFont="1" applyFill="1" applyAlignment="1" applyProtection="1">
      <alignment horizontal="center"/>
      <protection hidden="1"/>
    </xf>
    <xf numFmtId="164" fontId="3" fillId="0" borderId="0" xfId="0" applyNumberFormat="1" applyFont="1" applyFill="1" applyAlignment="1" applyProtection="1">
      <alignment horizontal="center"/>
      <protection hidden="1"/>
    </xf>
    <xf numFmtId="0" fontId="9" fillId="0" borderId="0" xfId="0" applyFont="1" applyFill="1" applyProtection="1">
      <protection hidden="1"/>
    </xf>
    <xf numFmtId="164" fontId="0" fillId="0" borderId="0" xfId="0" applyNumberFormat="1" applyFill="1" applyProtection="1">
      <protection hidden="1"/>
    </xf>
    <xf numFmtId="166" fontId="1" fillId="0" borderId="0" xfId="2" applyFont="1" applyFill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166" fontId="9" fillId="0" borderId="0" xfId="2" applyFont="1" applyFill="1" applyAlignment="1" applyProtection="1">
      <protection hidden="1"/>
    </xf>
    <xf numFmtId="166" fontId="3" fillId="0" borderId="0" xfId="2" applyFont="1" applyFill="1" applyAlignment="1" applyProtection="1">
      <alignment horizontal="left"/>
      <protection hidden="1"/>
    </xf>
    <xf numFmtId="164" fontId="1" fillId="0" borderId="0" xfId="0" applyNumberFormat="1" applyFont="1" applyFill="1" applyProtection="1">
      <protection hidden="1"/>
    </xf>
    <xf numFmtId="166" fontId="3" fillId="0" borderId="0" xfId="2" applyFont="1" applyFill="1" applyProtection="1">
      <protection hidden="1"/>
    </xf>
    <xf numFmtId="166" fontId="3" fillId="0" borderId="0" xfId="2" applyFont="1" applyFill="1" applyAlignment="1" applyProtection="1">
      <alignment horizontal="center"/>
      <protection hidden="1"/>
    </xf>
    <xf numFmtId="166" fontId="11" fillId="0" borderId="0" xfId="2" applyFont="1" applyFill="1" applyAlignment="1" applyProtection="1">
      <alignment horizontal="center"/>
      <protection hidden="1"/>
    </xf>
    <xf numFmtId="0" fontId="12" fillId="0" borderId="0" xfId="0" applyFont="1" applyFill="1" applyAlignment="1">
      <alignment horizontal="left" vertical="center"/>
    </xf>
    <xf numFmtId="0" fontId="0" fillId="0" borderId="0" xfId="0" applyFill="1"/>
    <xf numFmtId="166" fontId="1" fillId="0" borderId="1" xfId="2" applyFont="1" applyFill="1" applyBorder="1" applyAlignment="1" applyProtection="1">
      <protection hidden="1"/>
    </xf>
    <xf numFmtId="166" fontId="3" fillId="0" borderId="1" xfId="2" applyFont="1" applyFill="1" applyBorder="1" applyAlignment="1" applyProtection="1">
      <alignment horizontal="left"/>
      <protection hidden="1"/>
    </xf>
    <xf numFmtId="166" fontId="3" fillId="0" borderId="1" xfId="2" applyFont="1" applyFill="1" applyBorder="1" applyAlignment="1" applyProtection="1">
      <alignment horizontal="center"/>
      <protection hidden="1"/>
    </xf>
    <xf numFmtId="166" fontId="3" fillId="0" borderId="1" xfId="2" applyFont="1" applyFill="1" applyBorder="1" applyProtection="1">
      <protection hidden="1"/>
    </xf>
    <xf numFmtId="166" fontId="11" fillId="0" borderId="0" xfId="2" applyFont="1" applyFill="1" applyBorder="1" applyAlignment="1" applyProtection="1">
      <alignment horizontal="center"/>
      <protection hidden="1"/>
    </xf>
    <xf numFmtId="4" fontId="3" fillId="0" borderId="0" xfId="2" applyNumberFormat="1" applyFont="1" applyFill="1" applyAlignment="1" applyProtection="1">
      <alignment horizontal="center"/>
      <protection hidden="1"/>
    </xf>
    <xf numFmtId="0" fontId="13" fillId="0" borderId="0" xfId="0" applyFont="1" applyFill="1" applyAlignment="1">
      <alignment horizontal="justify" vertical="center"/>
    </xf>
    <xf numFmtId="166" fontId="3" fillId="0" borderId="0" xfId="2" applyFont="1" applyFill="1" applyAlignment="1" applyProtection="1">
      <protection hidden="1"/>
    </xf>
    <xf numFmtId="0" fontId="14" fillId="0" borderId="0" xfId="0" applyFont="1" applyFill="1" applyAlignment="1">
      <alignment horizontal="left" vertical="center" indent="6"/>
    </xf>
    <xf numFmtId="0" fontId="15" fillId="0" borderId="0" xfId="0" applyFont="1" applyFill="1" applyAlignment="1">
      <alignment horizontal="left" vertical="center" indent="4"/>
    </xf>
    <xf numFmtId="166" fontId="9" fillId="0" borderId="0" xfId="2" applyFont="1" applyFill="1" applyAlignment="1" applyProtection="1">
      <alignment horizontal="left"/>
      <protection hidden="1"/>
    </xf>
    <xf numFmtId="0" fontId="14" fillId="0" borderId="0" xfId="0" applyFont="1" applyFill="1" applyAlignment="1">
      <alignment horizontal="justify" vertical="center"/>
    </xf>
    <xf numFmtId="0" fontId="16" fillId="0" borderId="0" xfId="3" applyNumberFormat="1" applyFont="1" applyFill="1" applyAlignment="1" applyProtection="1">
      <alignment horizontal="left"/>
      <protection hidden="1"/>
    </xf>
    <xf numFmtId="166" fontId="17" fillId="0" borderId="0" xfId="3" applyFont="1" applyFill="1" applyProtection="1">
      <protection hidden="1"/>
    </xf>
    <xf numFmtId="166" fontId="17" fillId="0" borderId="0" xfId="3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6" fillId="0" borderId="0" xfId="0" applyFont="1" applyFill="1" applyBorder="1" applyProtection="1">
      <protection hidden="1"/>
    </xf>
    <xf numFmtId="0" fontId="17" fillId="0" borderId="0" xfId="3" applyNumberFormat="1" applyFont="1" applyFill="1" applyAlignment="1" applyProtection="1">
      <alignment horizontal="left"/>
      <protection hidden="1"/>
    </xf>
    <xf numFmtId="166" fontId="17" fillId="0" borderId="0" xfId="3" applyFont="1" applyFill="1" applyBorder="1" applyAlignment="1" applyProtection="1">
      <alignment horizontal="left"/>
      <protection hidden="1"/>
    </xf>
    <xf numFmtId="166" fontId="17" fillId="0" borderId="0" xfId="3" applyFont="1" applyFill="1" applyBorder="1" applyProtection="1">
      <protection hidden="1"/>
    </xf>
    <xf numFmtId="166" fontId="17" fillId="0" borderId="0" xfId="3" applyFont="1" applyFill="1" applyBorder="1" applyAlignment="1" applyProtection="1">
      <alignment horizontal="center"/>
      <protection hidden="1"/>
    </xf>
    <xf numFmtId="166" fontId="17" fillId="0" borderId="0" xfId="3" applyFont="1" applyFill="1" applyBorder="1" applyAlignment="1" applyProtection="1">
      <alignment horizontal="left" wrapText="1"/>
      <protection hidden="1"/>
    </xf>
    <xf numFmtId="166" fontId="17" fillId="0" borderId="0" xfId="3" applyFont="1" applyFill="1" applyAlignment="1" applyProtection="1">
      <alignment horizontal="left"/>
      <protection hidden="1"/>
    </xf>
    <xf numFmtId="167" fontId="17" fillId="0" borderId="0" xfId="0" applyNumberFormat="1" applyFont="1" applyFill="1" applyAlignment="1" applyProtection="1">
      <alignment horizontal="center"/>
      <protection hidden="1"/>
    </xf>
    <xf numFmtId="168" fontId="17" fillId="0" borderId="0" xfId="3" applyNumberFormat="1" applyFont="1" applyFill="1" applyProtection="1">
      <protection hidden="1"/>
    </xf>
    <xf numFmtId="169" fontId="17" fillId="0" borderId="0" xfId="3" applyNumberFormat="1" applyFont="1" applyFill="1" applyProtection="1">
      <protection hidden="1"/>
    </xf>
    <xf numFmtId="7" fontId="17" fillId="0" borderId="0" xfId="3" applyNumberFormat="1" applyFont="1" applyFill="1" applyAlignment="1" applyProtection="1">
      <alignment horizontal="left"/>
      <protection hidden="1"/>
    </xf>
    <xf numFmtId="0" fontId="17" fillId="0" borderId="0" xfId="3" applyNumberFormat="1" applyFont="1" applyFill="1" applyProtection="1">
      <protection hidden="1"/>
    </xf>
    <xf numFmtId="0" fontId="3" fillId="0" borderId="0" xfId="0" applyFont="1" applyFill="1" applyBorder="1" applyAlignment="1" applyProtection="1">
      <alignment horizontal="fill"/>
      <protection hidden="1"/>
    </xf>
    <xf numFmtId="164" fontId="3" fillId="0" borderId="0" xfId="0" applyNumberFormat="1" applyFont="1" applyFill="1" applyBorder="1" applyAlignment="1" applyProtection="1">
      <alignment horizontal="fill"/>
      <protection hidden="1"/>
    </xf>
    <xf numFmtId="0" fontId="3" fillId="0" borderId="0" xfId="0" applyFont="1" applyFill="1" applyBorder="1" applyProtection="1">
      <protection hidden="1"/>
    </xf>
    <xf numFmtId="164" fontId="8" fillId="0" borderId="0" xfId="0" applyNumberFormat="1" applyFont="1" applyFill="1" applyBorder="1" applyAlignment="1" applyProtection="1">
      <alignment horizontal="fill"/>
      <protection hidden="1"/>
    </xf>
    <xf numFmtId="0" fontId="18" fillId="0" borderId="0" xfId="0" applyFont="1" applyFill="1" applyAlignment="1">
      <alignment vertical="center"/>
    </xf>
    <xf numFmtId="167" fontId="11" fillId="0" borderId="0" xfId="2" applyNumberFormat="1" applyFont="1" applyFill="1" applyBorder="1" applyAlignment="1" applyProtection="1">
      <alignment horizontal="center"/>
      <protection hidden="1"/>
    </xf>
    <xf numFmtId="0" fontId="1" fillId="0" borderId="0" xfId="0" applyFont="1" applyFill="1" applyBorder="1" applyAlignment="1" applyProtection="1">
      <alignment horizontal="left"/>
      <protection hidden="1"/>
    </xf>
    <xf numFmtId="167" fontId="1" fillId="0" borderId="0" xfId="0" applyNumberFormat="1" applyFont="1" applyFill="1" applyBorder="1" applyProtection="1">
      <protection hidden="1"/>
    </xf>
    <xf numFmtId="0" fontId="1" fillId="0" borderId="1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Alignment="1" applyProtection="1">
      <alignment horizontal="left"/>
      <protection hidden="1"/>
    </xf>
    <xf numFmtId="0" fontId="3" fillId="0" borderId="1" xfId="0" applyFont="1" applyFill="1" applyBorder="1" applyProtection="1"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167" fontId="1" fillId="0" borderId="0" xfId="0" applyNumberFormat="1" applyFont="1" applyFill="1" applyProtection="1">
      <protection hidden="1"/>
    </xf>
    <xf numFmtId="0" fontId="2" fillId="0" borderId="0" xfId="0" applyFont="1" applyFill="1" applyBorder="1" applyAlignment="1" applyProtection="1">
      <alignment horizontal="left"/>
      <protection hidden="1"/>
    </xf>
    <xf numFmtId="0" fontId="9" fillId="0" borderId="0" xfId="0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left"/>
      <protection hidden="1"/>
    </xf>
    <xf numFmtId="170" fontId="3" fillId="0" borderId="0" xfId="1" applyNumberFormat="1" applyFont="1" applyFill="1" applyAlignment="1" applyProtection="1">
      <alignment horizontal="left"/>
      <protection hidden="1"/>
    </xf>
    <xf numFmtId="164" fontId="1" fillId="0" borderId="1" xfId="0" applyNumberFormat="1" applyFont="1" applyFill="1" applyBorder="1" applyProtection="1">
      <protection hidden="1"/>
    </xf>
    <xf numFmtId="0" fontId="1" fillId="0" borderId="0" xfId="3" applyNumberFormat="1" applyFont="1" applyFill="1" applyAlignment="1" applyProtection="1">
      <alignment horizontal="left"/>
      <protection hidden="1"/>
    </xf>
    <xf numFmtId="166" fontId="1" fillId="0" borderId="0" xfId="3" applyFont="1" applyFill="1" applyProtection="1">
      <protection hidden="1"/>
    </xf>
    <xf numFmtId="166" fontId="1" fillId="0" borderId="0" xfId="3" applyFont="1" applyFill="1" applyAlignment="1" applyProtection="1">
      <alignment horizontal="left" wrapText="1"/>
      <protection hidden="1"/>
    </xf>
    <xf numFmtId="0" fontId="20" fillId="0" borderId="0" xfId="0" applyFont="1" applyFill="1" applyProtection="1">
      <protection hidden="1"/>
    </xf>
    <xf numFmtId="0" fontId="21" fillId="0" borderId="0" xfId="0" applyFont="1" applyFill="1" applyProtection="1">
      <protection hidden="1"/>
    </xf>
    <xf numFmtId="0" fontId="22" fillId="0" borderId="0" xfId="3" applyNumberFormat="1" applyFont="1" applyFill="1" applyAlignment="1" applyProtection="1">
      <alignment horizontal="left"/>
      <protection hidden="1"/>
    </xf>
    <xf numFmtId="166" fontId="23" fillId="0" borderId="0" xfId="3" applyFont="1" applyFill="1" applyProtection="1">
      <protection hidden="1"/>
    </xf>
    <xf numFmtId="166" fontId="23" fillId="0" borderId="0" xfId="3" applyFont="1" applyFill="1" applyAlignment="1" applyProtection="1">
      <alignment horizontal="center"/>
      <protection hidden="1"/>
    </xf>
    <xf numFmtId="0" fontId="23" fillId="0" borderId="0" xfId="0" applyFont="1" applyFill="1" applyAlignment="1" applyProtection="1">
      <alignment horizontal="center"/>
      <protection hidden="1"/>
    </xf>
    <xf numFmtId="0" fontId="23" fillId="0" borderId="0" xfId="3" applyNumberFormat="1" applyFont="1" applyFill="1" applyAlignment="1" applyProtection="1">
      <alignment horizontal="left"/>
      <protection hidden="1"/>
    </xf>
    <xf numFmtId="166" fontId="23" fillId="0" borderId="0" xfId="3" applyFont="1" applyFill="1" applyBorder="1" applyAlignment="1" applyProtection="1">
      <alignment horizontal="left"/>
      <protection hidden="1"/>
    </xf>
    <xf numFmtId="166" fontId="23" fillId="0" borderId="0" xfId="3" applyFont="1" applyFill="1" applyBorder="1" applyProtection="1">
      <protection hidden="1"/>
    </xf>
    <xf numFmtId="166" fontId="23" fillId="0" borderId="0" xfId="3" applyFont="1" applyFill="1" applyBorder="1" applyAlignment="1" applyProtection="1">
      <alignment horizontal="center"/>
      <protection hidden="1"/>
    </xf>
    <xf numFmtId="166" fontId="23" fillId="0" borderId="0" xfId="3" applyFont="1" applyFill="1" applyBorder="1" applyAlignment="1" applyProtection="1">
      <alignment horizontal="left" wrapText="1"/>
      <protection hidden="1"/>
    </xf>
    <xf numFmtId="166" fontId="23" fillId="0" borderId="0" xfId="3" applyFont="1" applyFill="1" applyAlignment="1" applyProtection="1">
      <alignment horizontal="left"/>
      <protection hidden="1"/>
    </xf>
    <xf numFmtId="167" fontId="23" fillId="0" borderId="0" xfId="0" applyNumberFormat="1" applyFont="1" applyFill="1" applyAlignment="1" applyProtection="1">
      <alignment horizontal="center"/>
      <protection hidden="1"/>
    </xf>
    <xf numFmtId="168" fontId="23" fillId="0" borderId="0" xfId="3" applyNumberFormat="1" applyFont="1" applyFill="1" applyProtection="1">
      <protection hidden="1"/>
    </xf>
    <xf numFmtId="169" fontId="23" fillId="0" borderId="0" xfId="3" applyNumberFormat="1" applyFont="1" applyFill="1" applyProtection="1">
      <protection hidden="1"/>
    </xf>
    <xf numFmtId="7" fontId="23" fillId="0" borderId="0" xfId="3" applyNumberFormat="1" applyFont="1" applyFill="1" applyAlignment="1" applyProtection="1">
      <alignment horizontal="left"/>
      <protection hidden="1"/>
    </xf>
    <xf numFmtId="0" fontId="23" fillId="0" borderId="0" xfId="3" applyNumberFormat="1" applyFont="1" applyFill="1" applyProtection="1">
      <protection hidden="1"/>
    </xf>
    <xf numFmtId="0" fontId="1" fillId="3" borderId="0" xfId="0" applyFont="1" applyFill="1" applyProtection="1">
      <protection hidden="1"/>
    </xf>
    <xf numFmtId="0" fontId="3" fillId="3" borderId="0" xfId="0" applyFont="1" applyFill="1" applyAlignment="1" applyProtection="1">
      <alignment horizontal="center"/>
      <protection hidden="1"/>
    </xf>
    <xf numFmtId="0" fontId="8" fillId="3" borderId="0" xfId="0" applyFont="1" applyFill="1" applyAlignment="1" applyProtection="1">
      <alignment horizontal="center"/>
      <protection hidden="1"/>
    </xf>
    <xf numFmtId="164" fontId="3" fillId="3" borderId="0" xfId="0" applyNumberFormat="1" applyFont="1" applyFill="1" applyAlignment="1" applyProtection="1">
      <alignment horizontal="center"/>
      <protection hidden="1"/>
    </xf>
    <xf numFmtId="0" fontId="0" fillId="3" borderId="0" xfId="0" applyFill="1" applyProtection="1">
      <protection hidden="1"/>
    </xf>
    <xf numFmtId="0" fontId="4" fillId="3" borderId="0" xfId="0" applyFont="1" applyFill="1" applyProtection="1">
      <protection hidden="1"/>
    </xf>
    <xf numFmtId="0" fontId="4" fillId="3" borderId="0" xfId="0" applyFont="1" applyFill="1" applyBorder="1" applyProtection="1">
      <protection hidden="1"/>
    </xf>
    <xf numFmtId="165" fontId="9" fillId="3" borderId="0" xfId="0" applyNumberFormat="1" applyFont="1" applyFill="1" applyBorder="1" applyAlignment="1" applyProtection="1">
      <alignment horizontal="center"/>
      <protection hidden="1"/>
    </xf>
    <xf numFmtId="0" fontId="1" fillId="3" borderId="0" xfId="0" applyFont="1" applyFill="1" applyAlignment="1" applyProtection="1">
      <alignment wrapText="1"/>
      <protection hidden="1"/>
    </xf>
    <xf numFmtId="0" fontId="30" fillId="0" borderId="0" xfId="0" applyFont="1" applyFill="1" applyProtection="1">
      <protection hidden="1"/>
    </xf>
    <xf numFmtId="0" fontId="30" fillId="0" borderId="0" xfId="3" applyNumberFormat="1" applyFont="1" applyFill="1" applyAlignment="1" applyProtection="1">
      <alignment horizontal="left"/>
      <protection hidden="1"/>
    </xf>
    <xf numFmtId="166" fontId="30" fillId="0" borderId="0" xfId="3" applyFont="1" applyFill="1" applyProtection="1">
      <protection hidden="1"/>
    </xf>
    <xf numFmtId="0" fontId="34" fillId="0" borderId="0" xfId="0" applyFont="1" applyFill="1" applyProtection="1">
      <protection hidden="1"/>
    </xf>
    <xf numFmtId="0" fontId="36" fillId="0" borderId="0" xfId="0" applyFont="1" applyFill="1" applyBorder="1" applyProtection="1">
      <protection hidden="1"/>
    </xf>
    <xf numFmtId="0" fontId="36" fillId="0" borderId="0" xfId="0" applyFont="1" applyFill="1" applyProtection="1">
      <protection hidden="1"/>
    </xf>
    <xf numFmtId="0" fontId="33" fillId="0" borderId="0" xfId="0" applyFont="1" applyFill="1" applyAlignment="1" applyProtection="1">
      <alignment horizontal="center"/>
      <protection hidden="1"/>
    </xf>
    <xf numFmtId="0" fontId="33" fillId="0" borderId="0" xfId="0" applyFont="1" applyFill="1" applyProtection="1">
      <protection hidden="1"/>
    </xf>
    <xf numFmtId="0" fontId="37" fillId="0" borderId="0" xfId="0" applyFont="1" applyFill="1" applyBorder="1" applyAlignment="1" applyProtection="1">
      <protection hidden="1"/>
    </xf>
    <xf numFmtId="0" fontId="34" fillId="0" borderId="0" xfId="0" applyFont="1" applyFill="1" applyAlignment="1" applyProtection="1">
      <alignment horizontal="left"/>
      <protection hidden="1"/>
    </xf>
    <xf numFmtId="0" fontId="37" fillId="0" borderId="0" xfId="0" applyFont="1" applyFill="1" applyAlignment="1" applyProtection="1">
      <alignment horizontal="center"/>
      <protection hidden="1"/>
    </xf>
    <xf numFmtId="0" fontId="37" fillId="0" borderId="0" xfId="0" applyFont="1" applyFill="1" applyProtection="1">
      <protection hidden="1"/>
    </xf>
    <xf numFmtId="0" fontId="38" fillId="0" borderId="0" xfId="0" applyFont="1" applyFill="1" applyProtection="1">
      <protection hidden="1"/>
    </xf>
    <xf numFmtId="0" fontId="34" fillId="0" borderId="0" xfId="0" applyFont="1" applyFill="1" applyAlignment="1" applyProtection="1">
      <alignment horizontal="center"/>
      <protection hidden="1"/>
    </xf>
    <xf numFmtId="0" fontId="36" fillId="0" borderId="0" xfId="0" applyFont="1" applyFill="1" applyAlignment="1" applyProtection="1">
      <alignment horizontal="center"/>
      <protection hidden="1"/>
    </xf>
    <xf numFmtId="164" fontId="34" fillId="0" borderId="0" xfId="0" applyNumberFormat="1" applyFont="1" applyFill="1" applyAlignment="1" applyProtection="1">
      <alignment horizontal="center"/>
      <protection hidden="1"/>
    </xf>
    <xf numFmtId="164" fontId="34" fillId="0" borderId="0" xfId="0" applyNumberFormat="1" applyFont="1" applyFill="1" applyProtection="1">
      <protection hidden="1"/>
    </xf>
    <xf numFmtId="166" fontId="34" fillId="0" borderId="0" xfId="2" applyFont="1" applyFill="1" applyAlignment="1" applyProtection="1">
      <alignment horizontal="left"/>
      <protection hidden="1"/>
    </xf>
    <xf numFmtId="0" fontId="34" fillId="0" borderId="0" xfId="0" applyFont="1" applyFill="1" applyBorder="1" applyAlignment="1" applyProtection="1">
      <alignment horizontal="left"/>
      <protection hidden="1"/>
    </xf>
    <xf numFmtId="0" fontId="33" fillId="0" borderId="0" xfId="0" applyFont="1" applyFill="1" applyBorder="1" applyAlignment="1" applyProtection="1">
      <alignment horizontal="left"/>
      <protection hidden="1"/>
    </xf>
    <xf numFmtId="0" fontId="34" fillId="0" borderId="0" xfId="0" applyFont="1" applyFill="1" applyBorder="1" applyAlignment="1" applyProtection="1">
      <alignment horizontal="center"/>
      <protection hidden="1"/>
    </xf>
    <xf numFmtId="0" fontId="34" fillId="0" borderId="0" xfId="0" applyFont="1" applyFill="1" applyBorder="1" applyProtection="1">
      <protection hidden="1"/>
    </xf>
    <xf numFmtId="166" fontId="33" fillId="0" borderId="0" xfId="2" applyFont="1" applyFill="1" applyAlignment="1" applyProtection="1">
      <protection hidden="1"/>
    </xf>
    <xf numFmtId="166" fontId="34" fillId="0" borderId="0" xfId="2" applyFont="1" applyFill="1" applyProtection="1">
      <protection hidden="1"/>
    </xf>
    <xf numFmtId="166" fontId="34" fillId="0" borderId="0" xfId="2" applyFont="1" applyFill="1" applyAlignment="1" applyProtection="1">
      <alignment horizontal="center"/>
      <protection hidden="1"/>
    </xf>
    <xf numFmtId="166" fontId="34" fillId="0" borderId="0" xfId="2" applyFont="1" applyFill="1" applyBorder="1" applyAlignment="1" applyProtection="1">
      <alignment horizontal="center"/>
      <protection hidden="1"/>
    </xf>
    <xf numFmtId="4" fontId="34" fillId="0" borderId="0" xfId="2" applyNumberFormat="1" applyFont="1" applyFill="1" applyAlignment="1" applyProtection="1">
      <alignment horizontal="center"/>
      <protection hidden="1"/>
    </xf>
    <xf numFmtId="0" fontId="33" fillId="0" borderId="0" xfId="3" applyNumberFormat="1" applyFont="1" applyFill="1" applyAlignment="1" applyProtection="1">
      <alignment horizontal="left"/>
      <protection hidden="1"/>
    </xf>
    <xf numFmtId="166" fontId="34" fillId="0" borderId="0" xfId="3" applyFont="1" applyFill="1" applyProtection="1">
      <protection hidden="1"/>
    </xf>
    <xf numFmtId="166" fontId="34" fillId="0" borderId="0" xfId="3" applyFont="1" applyFill="1" applyAlignment="1" applyProtection="1">
      <alignment horizontal="center"/>
      <protection hidden="1"/>
    </xf>
    <xf numFmtId="0" fontId="38" fillId="0" borderId="0" xfId="0" applyFont="1" applyFill="1" applyBorder="1" applyProtection="1">
      <protection hidden="1"/>
    </xf>
    <xf numFmtId="0" fontId="34" fillId="0" borderId="0" xfId="3" applyNumberFormat="1" applyFont="1" applyFill="1" applyAlignment="1" applyProtection="1">
      <alignment horizontal="left"/>
      <protection hidden="1"/>
    </xf>
    <xf numFmtId="166" fontId="34" fillId="0" borderId="0" xfId="3" applyFont="1" applyFill="1" applyBorder="1" applyAlignment="1" applyProtection="1">
      <alignment horizontal="left"/>
      <protection hidden="1"/>
    </xf>
    <xf numFmtId="166" fontId="34" fillId="0" borderId="0" xfId="3" applyFont="1" applyFill="1" applyBorder="1" applyProtection="1">
      <protection hidden="1"/>
    </xf>
    <xf numFmtId="166" fontId="34" fillId="0" borderId="0" xfId="3" applyFont="1" applyFill="1" applyBorder="1" applyAlignment="1" applyProtection="1">
      <alignment horizontal="center"/>
      <protection hidden="1"/>
    </xf>
    <xf numFmtId="166" fontId="34" fillId="0" borderId="0" xfId="3" applyFont="1" applyFill="1" applyAlignment="1" applyProtection="1">
      <alignment horizontal="left"/>
      <protection hidden="1"/>
    </xf>
    <xf numFmtId="167" fontId="34" fillId="0" borderId="0" xfId="0" applyNumberFormat="1" applyFont="1" applyFill="1" applyAlignment="1" applyProtection="1">
      <alignment horizontal="center"/>
      <protection hidden="1"/>
    </xf>
    <xf numFmtId="168" fontId="34" fillId="0" borderId="0" xfId="3" applyNumberFormat="1" applyFont="1" applyFill="1" applyProtection="1">
      <protection hidden="1"/>
    </xf>
    <xf numFmtId="169" fontId="34" fillId="0" borderId="0" xfId="3" applyNumberFormat="1" applyFont="1" applyFill="1" applyProtection="1">
      <protection hidden="1"/>
    </xf>
    <xf numFmtId="7" fontId="34" fillId="0" borderId="0" xfId="3" applyNumberFormat="1" applyFont="1" applyFill="1" applyAlignment="1" applyProtection="1">
      <alignment horizontal="left"/>
      <protection hidden="1"/>
    </xf>
    <xf numFmtId="0" fontId="34" fillId="0" borderId="0" xfId="3" applyNumberFormat="1" applyFont="1" applyFill="1" applyProtection="1">
      <protection hidden="1"/>
    </xf>
    <xf numFmtId="0" fontId="34" fillId="0" borderId="0" xfId="0" applyFont="1" applyFill="1" applyBorder="1" applyAlignment="1" applyProtection="1">
      <alignment horizontal="fill"/>
      <protection hidden="1"/>
    </xf>
    <xf numFmtId="164" fontId="34" fillId="0" borderId="0" xfId="0" applyNumberFormat="1" applyFont="1" applyFill="1" applyBorder="1" applyAlignment="1" applyProtection="1">
      <alignment horizontal="fill"/>
      <protection hidden="1"/>
    </xf>
    <xf numFmtId="164" fontId="36" fillId="0" borderId="0" xfId="0" applyNumberFormat="1" applyFont="1" applyFill="1" applyBorder="1" applyAlignment="1" applyProtection="1">
      <alignment horizontal="fill"/>
      <protection hidden="1"/>
    </xf>
    <xf numFmtId="167" fontId="34" fillId="0" borderId="0" xfId="2" applyNumberFormat="1" applyFont="1" applyFill="1" applyBorder="1" applyAlignment="1" applyProtection="1">
      <alignment horizontal="center"/>
      <protection hidden="1"/>
    </xf>
    <xf numFmtId="167" fontId="34" fillId="0" borderId="0" xfId="0" applyNumberFormat="1" applyFont="1" applyFill="1" applyBorder="1" applyProtection="1">
      <protection hidden="1"/>
    </xf>
    <xf numFmtId="0" fontId="34" fillId="0" borderId="1" xfId="0" applyFont="1" applyFill="1" applyBorder="1" applyAlignment="1" applyProtection="1">
      <alignment horizontal="left"/>
      <protection hidden="1"/>
    </xf>
    <xf numFmtId="0" fontId="34" fillId="0" borderId="1" xfId="0" applyFont="1" applyFill="1" applyBorder="1" applyProtection="1">
      <protection hidden="1"/>
    </xf>
    <xf numFmtId="0" fontId="34" fillId="0" borderId="1" xfId="0" applyFont="1" applyFill="1" applyBorder="1" applyAlignment="1" applyProtection="1">
      <alignment horizontal="center"/>
      <protection hidden="1"/>
    </xf>
    <xf numFmtId="0" fontId="33" fillId="0" borderId="0" xfId="0" applyFont="1" applyFill="1" applyAlignment="1" applyProtection="1">
      <alignment horizontal="left"/>
      <protection hidden="1"/>
    </xf>
    <xf numFmtId="170" fontId="34" fillId="0" borderId="0" xfId="1" applyNumberFormat="1" applyFont="1" applyFill="1" applyAlignment="1" applyProtection="1">
      <alignment horizontal="left"/>
      <protection hidden="1"/>
    </xf>
    <xf numFmtId="164" fontId="34" fillId="0" borderId="1" xfId="0" applyNumberFormat="1" applyFont="1" applyFill="1" applyBorder="1" applyProtection="1">
      <protection hidden="1"/>
    </xf>
    <xf numFmtId="0" fontId="40" fillId="0" borderId="0" xfId="0" applyFont="1" applyFill="1" applyProtection="1">
      <protection hidden="1"/>
    </xf>
    <xf numFmtId="0" fontId="41" fillId="0" borderId="0" xfId="0" applyFont="1" applyFill="1" applyProtection="1">
      <protection hidden="1"/>
    </xf>
    <xf numFmtId="166" fontId="41" fillId="0" borderId="0" xfId="3" applyFont="1" applyFill="1" applyProtection="1">
      <protection hidden="1"/>
    </xf>
    <xf numFmtId="166" fontId="41" fillId="0" borderId="0" xfId="3" applyFont="1" applyFill="1" applyAlignment="1" applyProtection="1">
      <alignment horizontal="center"/>
      <protection hidden="1"/>
    </xf>
    <xf numFmtId="0" fontId="41" fillId="0" borderId="0" xfId="0" applyFont="1" applyFill="1" applyAlignment="1" applyProtection="1">
      <alignment horizontal="center"/>
      <protection hidden="1"/>
    </xf>
    <xf numFmtId="0" fontId="41" fillId="0" borderId="0" xfId="3" applyNumberFormat="1" applyFont="1" applyFill="1" applyAlignment="1" applyProtection="1">
      <alignment horizontal="left"/>
      <protection hidden="1"/>
    </xf>
    <xf numFmtId="166" fontId="41" fillId="0" borderId="0" xfId="3" applyFont="1" applyFill="1" applyAlignment="1" applyProtection="1">
      <alignment horizontal="left"/>
      <protection hidden="1"/>
    </xf>
    <xf numFmtId="167" fontId="41" fillId="0" borderId="0" xfId="0" applyNumberFormat="1" applyFont="1" applyFill="1" applyAlignment="1" applyProtection="1">
      <alignment horizontal="center"/>
      <protection hidden="1"/>
    </xf>
    <xf numFmtId="168" fontId="41" fillId="0" borderId="0" xfId="3" applyNumberFormat="1" applyFont="1" applyFill="1" applyProtection="1">
      <protection hidden="1"/>
    </xf>
    <xf numFmtId="0" fontId="41" fillId="0" borderId="0" xfId="3" applyNumberFormat="1" applyFont="1" applyFill="1" applyProtection="1">
      <protection hidden="1"/>
    </xf>
    <xf numFmtId="0" fontId="42" fillId="0" borderId="0" xfId="0" applyFont="1" applyFill="1" applyBorder="1" applyAlignment="1" applyProtection="1">
      <protection hidden="1"/>
    </xf>
    <xf numFmtId="0" fontId="30" fillId="0" borderId="0" xfId="3" applyNumberFormat="1" applyFont="1" applyFill="1" applyProtection="1">
      <protection hidden="1"/>
    </xf>
    <xf numFmtId="166" fontId="33" fillId="0" borderId="0" xfId="3" applyFont="1" applyFill="1" applyBorder="1" applyAlignment="1" applyProtection="1">
      <alignment horizontal="left"/>
      <protection hidden="1"/>
    </xf>
    <xf numFmtId="166" fontId="33" fillId="0" borderId="0" xfId="3" applyFont="1" applyFill="1" applyBorder="1" applyProtection="1">
      <protection hidden="1"/>
    </xf>
    <xf numFmtId="166" fontId="33" fillId="0" borderId="0" xfId="3" applyFont="1" applyFill="1" applyBorder="1" applyAlignment="1" applyProtection="1">
      <alignment horizontal="center"/>
      <protection hidden="1"/>
    </xf>
    <xf numFmtId="166" fontId="34" fillId="0" borderId="0" xfId="3" applyFont="1" applyFill="1" applyBorder="1" applyAlignment="1" applyProtection="1">
      <alignment horizontal="center" wrapText="1"/>
      <protection hidden="1"/>
    </xf>
    <xf numFmtId="0" fontId="33" fillId="0" borderId="2" xfId="0" applyFont="1" applyFill="1" applyBorder="1" applyAlignment="1" applyProtection="1">
      <alignment horizontal="left"/>
      <protection hidden="1"/>
    </xf>
    <xf numFmtId="0" fontId="34" fillId="0" borderId="2" xfId="0" applyFont="1" applyFill="1" applyBorder="1" applyAlignment="1" applyProtection="1">
      <alignment horizontal="center"/>
      <protection hidden="1"/>
    </xf>
    <xf numFmtId="0" fontId="34" fillId="0" borderId="2" xfId="0" applyFont="1" applyFill="1" applyBorder="1" applyProtection="1">
      <protection hidden="1"/>
    </xf>
    <xf numFmtId="0" fontId="36" fillId="0" borderId="2" xfId="0" applyFont="1" applyFill="1" applyBorder="1" applyAlignment="1" applyProtection="1">
      <alignment horizontal="center"/>
      <protection hidden="1"/>
    </xf>
    <xf numFmtId="164" fontId="34" fillId="0" borderId="2" xfId="0" applyNumberFormat="1" applyFont="1" applyFill="1" applyBorder="1" applyAlignment="1" applyProtection="1">
      <alignment horizontal="center"/>
      <protection hidden="1"/>
    </xf>
    <xf numFmtId="0" fontId="36" fillId="0" borderId="2" xfId="0" applyFont="1" applyFill="1" applyBorder="1" applyProtection="1">
      <protection hidden="1"/>
    </xf>
    <xf numFmtId="0" fontId="30" fillId="0" borderId="2" xfId="3" applyNumberFormat="1" applyFont="1" applyFill="1" applyBorder="1" applyAlignment="1" applyProtection="1">
      <alignment horizontal="left"/>
      <protection hidden="1"/>
    </xf>
    <xf numFmtId="0" fontId="30" fillId="0" borderId="2" xfId="0" applyFont="1" applyFill="1" applyBorder="1" applyProtection="1">
      <protection hidden="1"/>
    </xf>
    <xf numFmtId="0" fontId="34" fillId="0" borderId="2" xfId="0" applyFont="1" applyFill="1" applyBorder="1" applyAlignment="1" applyProtection="1">
      <alignment horizontal="left"/>
      <protection hidden="1"/>
    </xf>
    <xf numFmtId="0" fontId="34" fillId="0" borderId="2" xfId="0" applyFont="1" applyFill="1" applyBorder="1" applyAlignment="1" applyProtection="1">
      <alignment horizontal="fill"/>
      <protection hidden="1"/>
    </xf>
    <xf numFmtId="164" fontId="34" fillId="0" borderId="2" xfId="0" applyNumberFormat="1" applyFont="1" applyFill="1" applyBorder="1" applyAlignment="1" applyProtection="1">
      <alignment horizontal="fill"/>
      <protection hidden="1"/>
    </xf>
    <xf numFmtId="167" fontId="34" fillId="0" borderId="2" xfId="0" applyNumberFormat="1" applyFont="1" applyFill="1" applyBorder="1" applyProtection="1">
      <protection hidden="1"/>
    </xf>
    <xf numFmtId="166" fontId="34" fillId="0" borderId="0" xfId="2" applyFont="1" applyFill="1" applyBorder="1" applyAlignment="1" applyProtection="1">
      <protection hidden="1"/>
    </xf>
    <xf numFmtId="166" fontId="34" fillId="0" borderId="0" xfId="2" applyFont="1" applyFill="1" applyBorder="1" applyAlignment="1" applyProtection="1">
      <alignment horizontal="left"/>
      <protection hidden="1"/>
    </xf>
    <xf numFmtId="166" fontId="34" fillId="0" borderId="0" xfId="2" applyFont="1" applyFill="1" applyBorder="1" applyProtection="1">
      <protection hidden="1"/>
    </xf>
    <xf numFmtId="166" fontId="33" fillId="0" borderId="3" xfId="2" applyFont="1" applyFill="1" applyBorder="1" applyAlignment="1" applyProtection="1">
      <alignment horizontal="left"/>
      <protection hidden="1"/>
    </xf>
    <xf numFmtId="0" fontId="34" fillId="0" borderId="3" xfId="0" applyFont="1" applyFill="1" applyBorder="1" applyProtection="1">
      <protection hidden="1"/>
    </xf>
    <xf numFmtId="166" fontId="34" fillId="0" borderId="3" xfId="2" applyFont="1" applyFill="1" applyBorder="1" applyAlignment="1" applyProtection="1">
      <alignment horizontal="center"/>
      <protection hidden="1"/>
    </xf>
    <xf numFmtId="166" fontId="34" fillId="0" borderId="3" xfId="2" applyFont="1" applyFill="1" applyBorder="1" applyAlignment="1" applyProtection="1">
      <alignment horizontal="left"/>
      <protection hidden="1"/>
    </xf>
    <xf numFmtId="166" fontId="34" fillId="0" borderId="3" xfId="2" applyFont="1" applyFill="1" applyBorder="1" applyProtection="1">
      <protection hidden="1"/>
    </xf>
    <xf numFmtId="2" fontId="34" fillId="0" borderId="0" xfId="0" applyNumberFormat="1" applyFont="1" applyFill="1" applyAlignment="1" applyProtection="1">
      <alignment horizontal="center"/>
      <protection hidden="1"/>
    </xf>
    <xf numFmtId="14" fontId="0" fillId="0" borderId="0" xfId="0" applyNumberFormat="1"/>
    <xf numFmtId="0" fontId="44" fillId="0" borderId="0" xfId="0" applyFont="1" applyFill="1" applyAlignment="1" applyProtection="1">
      <alignment horizontal="center"/>
      <protection hidden="1"/>
    </xf>
    <xf numFmtId="164" fontId="33" fillId="0" borderId="0" xfId="0" applyNumberFormat="1" applyFont="1" applyFill="1" applyAlignment="1" applyProtection="1">
      <alignment horizontal="center"/>
      <protection hidden="1"/>
    </xf>
    <xf numFmtId="0" fontId="33" fillId="0" borderId="0" xfId="3" applyNumberFormat="1" applyFont="1" applyFill="1" applyProtection="1">
      <protection hidden="1"/>
    </xf>
    <xf numFmtId="171" fontId="34" fillId="0" borderId="0" xfId="3" applyNumberFormat="1" applyFont="1" applyFill="1" applyProtection="1">
      <protection hidden="1"/>
    </xf>
    <xf numFmtId="164" fontId="34" fillId="0" borderId="0" xfId="3" applyNumberFormat="1" applyFont="1" applyFill="1" applyAlignment="1" applyProtection="1">
      <alignment horizontal="right"/>
      <protection hidden="1"/>
    </xf>
    <xf numFmtId="0" fontId="32" fillId="0" borderId="0" xfId="0" applyFont="1" applyFill="1" applyAlignment="1" applyProtection="1">
      <alignment horizontal="left" vertical="center"/>
      <protection hidden="1"/>
    </xf>
    <xf numFmtId="0" fontId="33" fillId="0" borderId="0" xfId="0" applyFont="1" applyFill="1" applyAlignment="1" applyProtection="1">
      <alignment horizontal="justify" vertical="center"/>
      <protection hidden="1"/>
    </xf>
    <xf numFmtId="0" fontId="34" fillId="0" borderId="0" xfId="0" applyFont="1" applyFill="1" applyAlignment="1" applyProtection="1">
      <alignment horizontal="justify" vertical="center"/>
      <protection hidden="1"/>
    </xf>
    <xf numFmtId="0" fontId="34" fillId="0" borderId="0" xfId="0" applyFont="1" applyFill="1" applyAlignment="1" applyProtection="1">
      <alignment horizontal="left" vertical="center" indent="6"/>
      <protection hidden="1"/>
    </xf>
    <xf numFmtId="0" fontId="34" fillId="0" borderId="0" xfId="0" applyFont="1" applyProtection="1">
      <protection hidden="1"/>
    </xf>
    <xf numFmtId="0" fontId="39" fillId="0" borderId="0" xfId="0" applyFont="1" applyFill="1" applyAlignment="1" applyProtection="1">
      <alignment vertical="center"/>
      <protection hidden="1"/>
    </xf>
    <xf numFmtId="164" fontId="34" fillId="0" borderId="0" xfId="3" applyNumberFormat="1" applyFont="1" applyFill="1" applyBorder="1" applyAlignment="1" applyProtection="1">
      <alignment horizontal="right"/>
      <protection hidden="1"/>
    </xf>
    <xf numFmtId="0" fontId="41" fillId="0" borderId="1" xfId="0" applyFont="1" applyFill="1" applyBorder="1" applyProtection="1">
      <protection hidden="1"/>
    </xf>
    <xf numFmtId="0" fontId="30" fillId="0" borderId="0" xfId="3" applyNumberFormat="1" applyFont="1" applyFill="1" applyBorder="1" applyAlignment="1" applyProtection="1">
      <alignment horizontal="left"/>
      <protection hidden="1"/>
    </xf>
    <xf numFmtId="0" fontId="30" fillId="0" borderId="0" xfId="0" applyFont="1" applyFill="1" applyBorder="1" applyProtection="1">
      <protection hidden="1"/>
    </xf>
    <xf numFmtId="164" fontId="34" fillId="0" borderId="0" xfId="0" applyNumberFormat="1" applyFont="1" applyFill="1" applyBorder="1" applyAlignment="1" applyProtection="1">
      <alignment horizontal="center"/>
      <protection hidden="1"/>
    </xf>
    <xf numFmtId="0" fontId="33" fillId="0" borderId="1" xfId="0" applyFont="1" applyFill="1" applyBorder="1" applyAlignment="1" applyProtection="1">
      <alignment horizontal="left"/>
      <protection hidden="1"/>
    </xf>
    <xf numFmtId="164" fontId="34" fillId="0" borderId="1" xfId="0" applyNumberFormat="1" applyFont="1" applyFill="1" applyBorder="1" applyAlignment="1" applyProtection="1">
      <alignment horizontal="center"/>
      <protection hidden="1"/>
    </xf>
    <xf numFmtId="166" fontId="33" fillId="0" borderId="0" xfId="2" applyFont="1" applyFill="1" applyBorder="1" applyAlignment="1" applyProtection="1">
      <alignment horizontal="left"/>
      <protection hidden="1"/>
    </xf>
    <xf numFmtId="166" fontId="34" fillId="0" borderId="1" xfId="2" applyFont="1" applyFill="1" applyBorder="1" applyAlignment="1" applyProtection="1">
      <protection hidden="1"/>
    </xf>
    <xf numFmtId="166" fontId="34" fillId="0" borderId="1" xfId="2" applyFont="1" applyFill="1" applyBorder="1" applyAlignment="1" applyProtection="1">
      <alignment horizontal="center"/>
      <protection hidden="1"/>
    </xf>
    <xf numFmtId="166" fontId="34" fillId="0" borderId="1" xfId="2" applyFont="1" applyFill="1" applyBorder="1" applyAlignment="1" applyProtection="1">
      <alignment horizontal="left"/>
      <protection hidden="1"/>
    </xf>
    <xf numFmtId="0" fontId="30" fillId="0" borderId="1" xfId="3" applyNumberFormat="1" applyFont="1" applyFill="1" applyBorder="1" applyAlignment="1" applyProtection="1">
      <alignment horizontal="left"/>
      <protection hidden="1"/>
    </xf>
    <xf numFmtId="0" fontId="30" fillId="0" borderId="1" xfId="0" applyFont="1" applyFill="1" applyBorder="1" applyProtection="1">
      <protection hidden="1"/>
    </xf>
    <xf numFmtId="0" fontId="34" fillId="0" borderId="1" xfId="0" applyFont="1" applyFill="1" applyBorder="1" applyAlignment="1" applyProtection="1">
      <alignment horizontal="fill"/>
      <protection hidden="1"/>
    </xf>
    <xf numFmtId="164" fontId="34" fillId="0" borderId="1" xfId="0" applyNumberFormat="1" applyFont="1" applyFill="1" applyBorder="1" applyAlignment="1" applyProtection="1">
      <alignment horizontal="fill"/>
      <protection hidden="1"/>
    </xf>
    <xf numFmtId="0" fontId="41" fillId="0" borderId="1" xfId="3" applyNumberFormat="1" applyFont="1" applyFill="1" applyBorder="1" applyAlignment="1" applyProtection="1">
      <alignment horizontal="left"/>
      <protection hidden="1"/>
    </xf>
    <xf numFmtId="0" fontId="34" fillId="4" borderId="0" xfId="0" applyFont="1" applyFill="1" applyProtection="1">
      <protection hidden="1"/>
    </xf>
    <xf numFmtId="171" fontId="34" fillId="4" borderId="0" xfId="3" applyNumberFormat="1" applyFont="1" applyFill="1" applyProtection="1">
      <protection hidden="1"/>
    </xf>
    <xf numFmtId="166" fontId="34" fillId="4" borderId="0" xfId="3" applyFont="1" applyFill="1" applyProtection="1">
      <protection hidden="1"/>
    </xf>
    <xf numFmtId="166" fontId="41" fillId="4" borderId="0" xfId="3" applyFont="1" applyFill="1" applyProtection="1">
      <protection hidden="1"/>
    </xf>
    <xf numFmtId="0" fontId="33" fillId="0" borderId="2" xfId="0" applyFont="1" applyFill="1" applyBorder="1" applyProtection="1">
      <protection hidden="1"/>
    </xf>
    <xf numFmtId="164" fontId="33" fillId="0" borderId="2" xfId="0" applyNumberFormat="1" applyFont="1" applyFill="1" applyBorder="1" applyAlignment="1" applyProtection="1">
      <alignment horizontal="center"/>
      <protection hidden="1"/>
    </xf>
    <xf numFmtId="49" fontId="34" fillId="0" borderId="0" xfId="0" applyNumberFormat="1" applyFont="1" applyFill="1" applyAlignment="1" applyProtection="1">
      <alignment horizontal="center"/>
      <protection hidden="1"/>
    </xf>
    <xf numFmtId="171" fontId="34" fillId="0" borderId="0" xfId="0" applyNumberFormat="1" applyFont="1" applyFill="1" applyAlignment="1" applyProtection="1">
      <alignment horizontal="center"/>
      <protection hidden="1"/>
    </xf>
    <xf numFmtId="0" fontId="33" fillId="0" borderId="2" xfId="0" applyFont="1" applyFill="1" applyBorder="1" applyAlignment="1" applyProtection="1">
      <alignment horizontal="center" wrapText="1"/>
      <protection hidden="1"/>
    </xf>
    <xf numFmtId="164" fontId="34" fillId="0" borderId="0" xfId="3" applyNumberFormat="1" applyFont="1" applyFill="1" applyProtection="1">
      <protection hidden="1"/>
    </xf>
    <xf numFmtId="0" fontId="34" fillId="5" borderId="0" xfId="0" applyFont="1" applyFill="1" applyProtection="1">
      <protection hidden="1"/>
    </xf>
    <xf numFmtId="10" fontId="34" fillId="5" borderId="0" xfId="0" applyNumberFormat="1" applyFont="1" applyFill="1" applyProtection="1">
      <protection hidden="1"/>
    </xf>
    <xf numFmtId="0" fontId="34" fillId="5" borderId="0" xfId="0" applyFont="1" applyFill="1" applyBorder="1" applyProtection="1">
      <protection hidden="1"/>
    </xf>
    <xf numFmtId="0" fontId="0" fillId="5" borderId="0" xfId="0" applyFont="1" applyFill="1"/>
    <xf numFmtId="4" fontId="34" fillId="5" borderId="0" xfId="2" applyNumberFormat="1" applyFont="1" applyFill="1" applyAlignment="1" applyProtection="1">
      <alignment horizontal="center"/>
      <protection hidden="1"/>
    </xf>
    <xf numFmtId="0" fontId="34" fillId="5" borderId="0" xfId="0" applyFont="1" applyFill="1" applyAlignment="1" applyProtection="1">
      <alignment horizontal="center"/>
      <protection hidden="1"/>
    </xf>
    <xf numFmtId="0" fontId="34" fillId="5" borderId="0" xfId="0" applyFont="1" applyFill="1" applyAlignment="1" applyProtection="1">
      <alignment horizontal="center" vertical="center"/>
      <protection hidden="1"/>
    </xf>
    <xf numFmtId="170" fontId="34" fillId="5" borderId="0" xfId="1" applyNumberFormat="1" applyFont="1" applyFill="1" applyAlignment="1" applyProtection="1">
      <alignment horizontal="left"/>
      <protection hidden="1"/>
    </xf>
    <xf numFmtId="0" fontId="34" fillId="5" borderId="0" xfId="0" applyFont="1" applyFill="1" applyBorder="1" applyAlignment="1" applyProtection="1">
      <alignment horizontal="center"/>
      <protection hidden="1"/>
    </xf>
    <xf numFmtId="0" fontId="34" fillId="5" borderId="2" xfId="0" applyFont="1" applyFill="1" applyBorder="1" applyAlignment="1" applyProtection="1">
      <alignment horizontal="center"/>
      <protection hidden="1"/>
    </xf>
    <xf numFmtId="171" fontId="34" fillId="5" borderId="0" xfId="0" applyNumberFormat="1" applyFont="1" applyFill="1" applyBorder="1" applyAlignment="1" applyProtection="1">
      <alignment horizontal="center"/>
      <protection hidden="1"/>
    </xf>
    <xf numFmtId="164" fontId="34" fillId="5" borderId="0" xfId="0" applyNumberFormat="1" applyFont="1" applyFill="1" applyBorder="1" applyAlignment="1" applyProtection="1">
      <alignment horizontal="center"/>
      <protection hidden="1"/>
    </xf>
    <xf numFmtId="164" fontId="0" fillId="5" borderId="0" xfId="0" applyNumberFormat="1" applyFont="1" applyFill="1" applyAlignment="1">
      <alignment horizontal="center"/>
    </xf>
    <xf numFmtId="164" fontId="33" fillId="5" borderId="0" xfId="0" applyNumberFormat="1" applyFont="1" applyFill="1" applyAlignment="1" applyProtection="1">
      <alignment horizontal="center" vertical="center"/>
      <protection hidden="1"/>
    </xf>
    <xf numFmtId="164" fontId="34" fillId="5" borderId="0" xfId="0" applyNumberFormat="1" applyFont="1" applyFill="1" applyAlignment="1" applyProtection="1">
      <alignment horizontal="center" vertical="center"/>
      <protection hidden="1"/>
    </xf>
    <xf numFmtId="164" fontId="34" fillId="5" borderId="0" xfId="0" applyNumberFormat="1" applyFont="1" applyFill="1" applyAlignment="1" applyProtection="1">
      <alignment horizontal="center"/>
      <protection hidden="1"/>
    </xf>
    <xf numFmtId="0" fontId="36" fillId="5" borderId="0" xfId="0" applyFont="1" applyFill="1" applyBorder="1" applyProtection="1">
      <protection hidden="1"/>
    </xf>
    <xf numFmtId="0" fontId="34" fillId="4" borderId="0" xfId="0" applyFont="1" applyFill="1" applyAlignment="1" applyProtection="1">
      <alignment horizontal="center"/>
      <protection hidden="1"/>
    </xf>
    <xf numFmtId="164" fontId="34" fillId="4" borderId="0" xfId="0" applyNumberFormat="1" applyFont="1" applyFill="1" applyBorder="1" applyAlignment="1" applyProtection="1">
      <alignment horizontal="center"/>
      <protection hidden="1"/>
    </xf>
    <xf numFmtId="0" fontId="33" fillId="4" borderId="0" xfId="0" applyFont="1" applyFill="1" applyProtection="1">
      <protection hidden="1"/>
    </xf>
    <xf numFmtId="0" fontId="41" fillId="4" borderId="0" xfId="3" applyNumberFormat="1" applyFont="1" applyFill="1" applyAlignment="1" applyProtection="1">
      <alignment horizontal="left"/>
      <protection hidden="1"/>
    </xf>
    <xf numFmtId="0" fontId="34" fillId="4" borderId="0" xfId="3" applyNumberFormat="1" applyFont="1" applyFill="1" applyAlignment="1" applyProtection="1">
      <alignment horizontal="left"/>
      <protection hidden="1"/>
    </xf>
    <xf numFmtId="0" fontId="36" fillId="4" borderId="0" xfId="0" applyFont="1" applyFill="1" applyBorder="1" applyProtection="1">
      <protection hidden="1"/>
    </xf>
    <xf numFmtId="0" fontId="34" fillId="4" borderId="0" xfId="0" applyFont="1" applyFill="1" applyBorder="1" applyProtection="1">
      <protection hidden="1"/>
    </xf>
    <xf numFmtId="0" fontId="41" fillId="4" borderId="0" xfId="0" applyFont="1" applyFill="1" applyProtection="1">
      <protection hidden="1"/>
    </xf>
    <xf numFmtId="0" fontId="34" fillId="4" borderId="0" xfId="3" applyNumberFormat="1" applyFont="1" applyFill="1" applyProtection="1">
      <protection hidden="1"/>
    </xf>
    <xf numFmtId="0" fontId="45" fillId="0" borderId="0" xfId="0" applyFont="1" applyAlignment="1" applyProtection="1">
      <alignment horizontal="left"/>
      <protection hidden="1"/>
    </xf>
    <xf numFmtId="164" fontId="45" fillId="0" borderId="0" xfId="0" applyNumberFormat="1" applyFont="1" applyProtection="1">
      <protection hidden="1"/>
    </xf>
    <xf numFmtId="0" fontId="45" fillId="0" borderId="0" xfId="0" applyFont="1" applyProtection="1">
      <protection hidden="1"/>
    </xf>
    <xf numFmtId="0" fontId="45" fillId="0" borderId="0" xfId="0" applyFont="1" applyAlignment="1" applyProtection="1">
      <alignment horizontal="center"/>
      <protection hidden="1"/>
    </xf>
    <xf numFmtId="0" fontId="45" fillId="5" borderId="0" xfId="0" applyFont="1" applyFill="1" applyAlignment="1" applyProtection="1">
      <alignment horizontal="center"/>
      <protection hidden="1"/>
    </xf>
    <xf numFmtId="0" fontId="45" fillId="5" borderId="0" xfId="0" applyFont="1" applyFill="1" applyProtection="1">
      <protection hidden="1"/>
    </xf>
    <xf numFmtId="0" fontId="46" fillId="0" borderId="0" xfId="0" applyFont="1" applyProtection="1">
      <protection hidden="1"/>
    </xf>
    <xf numFmtId="0" fontId="47" fillId="0" borderId="0" xfId="0" applyFont="1" applyAlignment="1" applyProtection="1">
      <alignment horizontal="left"/>
      <protection hidden="1"/>
    </xf>
    <xf numFmtId="164" fontId="45" fillId="0" borderId="0" xfId="0" applyNumberFormat="1" applyFont="1" applyAlignment="1" applyProtection="1">
      <alignment horizontal="center"/>
      <protection hidden="1"/>
    </xf>
    <xf numFmtId="164" fontId="45" fillId="0" borderId="0" xfId="3" applyNumberFormat="1" applyFont="1" applyProtection="1">
      <protection hidden="1"/>
    </xf>
    <xf numFmtId="166" fontId="48" fillId="0" borderId="0" xfId="3" applyFont="1" applyProtection="1">
      <protection hidden="1"/>
    </xf>
    <xf numFmtId="0" fontId="48" fillId="0" borderId="0" xfId="0" applyFont="1" applyProtection="1">
      <protection hidden="1"/>
    </xf>
    <xf numFmtId="0" fontId="47" fillId="0" borderId="0" xfId="0" applyFont="1" applyFill="1" applyBorder="1" applyAlignment="1" applyProtection="1">
      <protection hidden="1"/>
    </xf>
    <xf numFmtId="0" fontId="45" fillId="0" borderId="0" xfId="0" applyFont="1" applyFill="1" applyProtection="1">
      <protection hidden="1"/>
    </xf>
    <xf numFmtId="0" fontId="45" fillId="5" borderId="0" xfId="0" applyFont="1" applyFill="1" applyBorder="1" applyAlignment="1" applyProtection="1">
      <alignment horizontal="center"/>
      <protection hidden="1"/>
    </xf>
    <xf numFmtId="0" fontId="46" fillId="0" borderId="0" xfId="0" applyFont="1" applyFill="1" applyProtection="1">
      <protection hidden="1"/>
    </xf>
    <xf numFmtId="0" fontId="45" fillId="0" borderId="0" xfId="0" applyFont="1" applyFill="1" applyBorder="1" applyAlignment="1" applyProtection="1">
      <protection hidden="1"/>
    </xf>
    <xf numFmtId="0" fontId="47" fillId="0" borderId="0" xfId="0" applyFont="1" applyFill="1" applyAlignment="1" applyProtection="1">
      <alignment horizontal="center"/>
      <protection hidden="1"/>
    </xf>
    <xf numFmtId="0" fontId="47" fillId="0" borderId="0" xfId="0" applyFont="1" applyFill="1" applyProtection="1">
      <protection hidden="1"/>
    </xf>
    <xf numFmtId="0" fontId="45" fillId="0" borderId="0" xfId="0" applyFont="1" applyFill="1" applyAlignment="1" applyProtection="1">
      <alignment horizontal="left"/>
      <protection hidden="1"/>
    </xf>
    <xf numFmtId="0" fontId="49" fillId="0" borderId="0" xfId="0" applyFont="1" applyFill="1" applyBorder="1" applyAlignment="1" applyProtection="1">
      <protection hidden="1"/>
    </xf>
    <xf numFmtId="0" fontId="49" fillId="0" borderId="0" xfId="0" applyFont="1" applyFill="1" applyAlignment="1" applyProtection="1">
      <alignment horizontal="center"/>
      <protection hidden="1"/>
    </xf>
    <xf numFmtId="0" fontId="49" fillId="0" borderId="0" xfId="0" applyFont="1" applyFill="1" applyProtection="1">
      <protection hidden="1"/>
    </xf>
    <xf numFmtId="0" fontId="50" fillId="0" borderId="0" xfId="0" applyFont="1" applyFill="1" applyProtection="1">
      <protection hidden="1"/>
    </xf>
    <xf numFmtId="0" fontId="51" fillId="0" borderId="0" xfId="0" applyFont="1" applyFill="1" applyAlignment="1" applyProtection="1">
      <alignment horizontal="left"/>
      <protection hidden="1"/>
    </xf>
    <xf numFmtId="0" fontId="47" fillId="0" borderId="2" xfId="0" applyFont="1" applyFill="1" applyBorder="1" applyAlignment="1" applyProtection="1">
      <alignment horizontal="center" wrapText="1"/>
      <protection hidden="1"/>
    </xf>
    <xf numFmtId="0" fontId="47" fillId="0" borderId="2" xfId="0" applyFont="1" applyFill="1" applyBorder="1" applyProtection="1">
      <protection hidden="1"/>
    </xf>
    <xf numFmtId="164" fontId="47" fillId="0" borderId="2" xfId="0" applyNumberFormat="1" applyFont="1" applyFill="1" applyBorder="1" applyAlignment="1" applyProtection="1">
      <alignment horizontal="center"/>
      <protection hidden="1"/>
    </xf>
    <xf numFmtId="0" fontId="45" fillId="5" borderId="2" xfId="0" applyFont="1" applyFill="1" applyBorder="1" applyProtection="1">
      <protection hidden="1"/>
    </xf>
    <xf numFmtId="0" fontId="45" fillId="0" borderId="0" xfId="0" applyFont="1" applyFill="1" applyAlignment="1" applyProtection="1">
      <alignment horizontal="center"/>
      <protection hidden="1"/>
    </xf>
    <xf numFmtId="49" fontId="45" fillId="0" borderId="0" xfId="0" applyNumberFormat="1" applyFont="1" applyFill="1" applyAlignment="1" applyProtection="1">
      <alignment horizontal="center"/>
      <protection hidden="1"/>
    </xf>
    <xf numFmtId="0" fontId="46" fillId="0" borderId="0" xfId="0" applyFont="1" applyFill="1" applyAlignment="1" applyProtection="1">
      <alignment horizontal="center"/>
      <protection hidden="1"/>
    </xf>
    <xf numFmtId="164" fontId="45" fillId="0" borderId="0" xfId="0" applyNumberFormat="1" applyFont="1" applyFill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left"/>
      <protection hidden="1"/>
    </xf>
    <xf numFmtId="0" fontId="45" fillId="0" borderId="0" xfId="0" applyFont="1" applyFill="1" applyBorder="1" applyAlignment="1" applyProtection="1">
      <alignment horizontal="center"/>
      <protection hidden="1"/>
    </xf>
    <xf numFmtId="0" fontId="45" fillId="0" borderId="0" xfId="0" applyFont="1" applyFill="1" applyBorder="1" applyProtection="1">
      <protection hidden="1"/>
    </xf>
    <xf numFmtId="164" fontId="45" fillId="0" borderId="0" xfId="0" applyNumberFormat="1" applyFont="1" applyFill="1" applyBorder="1" applyAlignment="1" applyProtection="1">
      <alignment horizontal="center"/>
      <protection hidden="1"/>
    </xf>
    <xf numFmtId="0" fontId="45" fillId="5" borderId="0" xfId="0" applyFont="1" applyFill="1" applyBorder="1" applyProtection="1">
      <protection hidden="1"/>
    </xf>
    <xf numFmtId="0" fontId="46" fillId="0" borderId="0" xfId="0" applyFont="1" applyFill="1" applyBorder="1" applyProtection="1">
      <protection hidden="1"/>
    </xf>
    <xf numFmtId="166" fontId="45" fillId="0" borderId="0" xfId="2" applyFont="1" applyFill="1" applyAlignment="1" applyProtection="1">
      <protection hidden="1"/>
    </xf>
    <xf numFmtId="166" fontId="47" fillId="0" borderId="0" xfId="2" applyFont="1" applyFill="1" applyAlignment="1" applyProtection="1">
      <protection hidden="1"/>
    </xf>
    <xf numFmtId="166" fontId="45" fillId="0" borderId="0" xfId="2" applyFont="1" applyFill="1" applyAlignment="1" applyProtection="1">
      <alignment horizontal="left"/>
      <protection hidden="1"/>
    </xf>
    <xf numFmtId="164" fontId="45" fillId="0" borderId="0" xfId="0" applyNumberFormat="1" applyFont="1" applyFill="1" applyProtection="1">
      <protection hidden="1"/>
    </xf>
    <xf numFmtId="166" fontId="45" fillId="0" borderId="0" xfId="2" applyFont="1" applyFill="1" applyAlignment="1" applyProtection="1">
      <alignment horizontal="center"/>
      <protection hidden="1"/>
    </xf>
    <xf numFmtId="166" fontId="45" fillId="0" borderId="0" xfId="2" applyFont="1" applyFill="1" applyBorder="1" applyAlignment="1" applyProtection="1">
      <protection hidden="1"/>
    </xf>
    <xf numFmtId="166" fontId="45" fillId="0" borderId="0" xfId="2" applyFont="1" applyFill="1" applyBorder="1" applyAlignment="1" applyProtection="1">
      <alignment horizontal="center"/>
      <protection hidden="1"/>
    </xf>
    <xf numFmtId="166" fontId="45" fillId="0" borderId="0" xfId="2" applyFont="1" applyFill="1" applyBorder="1" applyAlignment="1" applyProtection="1">
      <alignment horizontal="left"/>
      <protection hidden="1"/>
    </xf>
    <xf numFmtId="0" fontId="48" fillId="0" borderId="0" xfId="0" applyFont="1" applyFill="1" applyProtection="1">
      <protection hidden="1"/>
    </xf>
    <xf numFmtId="0" fontId="48" fillId="0" borderId="0" xfId="3" applyNumberFormat="1" applyFont="1" applyFill="1" applyAlignment="1" applyProtection="1">
      <alignment horizontal="left"/>
      <protection hidden="1"/>
    </xf>
    <xf numFmtId="166" fontId="48" fillId="0" borderId="0" xfId="3" applyFont="1" applyFill="1" applyProtection="1">
      <protection hidden="1"/>
    </xf>
    <xf numFmtId="0" fontId="45" fillId="0" borderId="0" xfId="3" applyNumberFormat="1" applyFont="1" applyFill="1" applyAlignment="1" applyProtection="1">
      <alignment horizontal="left"/>
      <protection hidden="1"/>
    </xf>
    <xf numFmtId="166" fontId="45" fillId="0" borderId="0" xfId="3" applyFont="1" applyFill="1" applyProtection="1">
      <protection hidden="1"/>
    </xf>
    <xf numFmtId="0" fontId="50" fillId="0" borderId="0" xfId="0" applyFont="1" applyFill="1" applyBorder="1" applyProtection="1">
      <protection hidden="1"/>
    </xf>
    <xf numFmtId="166" fontId="47" fillId="0" borderId="2" xfId="3" applyFont="1" applyFill="1" applyBorder="1" applyAlignment="1" applyProtection="1">
      <alignment horizontal="left"/>
      <protection hidden="1"/>
    </xf>
    <xf numFmtId="166" fontId="47" fillId="0" borderId="2" xfId="3" applyFont="1" applyFill="1" applyBorder="1" applyProtection="1">
      <protection hidden="1"/>
    </xf>
    <xf numFmtId="166" fontId="47" fillId="0" borderId="2" xfId="3" applyFont="1" applyFill="1" applyBorder="1" applyAlignment="1" applyProtection="1">
      <alignment horizontal="center" wrapText="1"/>
      <protection hidden="1"/>
    </xf>
    <xf numFmtId="166" fontId="45" fillId="0" borderId="0" xfId="3" applyFont="1" applyFill="1" applyAlignment="1" applyProtection="1">
      <alignment horizontal="left"/>
      <protection hidden="1"/>
    </xf>
    <xf numFmtId="169" fontId="45" fillId="0" borderId="0" xfId="3" applyNumberFormat="1" applyFont="1" applyFill="1" applyProtection="1">
      <protection hidden="1"/>
    </xf>
    <xf numFmtId="168" fontId="45" fillId="0" borderId="0" xfId="3" applyNumberFormat="1" applyFont="1" applyFill="1" applyProtection="1">
      <protection hidden="1"/>
    </xf>
    <xf numFmtId="0" fontId="45" fillId="0" borderId="0" xfId="3" applyNumberFormat="1" applyFont="1" applyFill="1" applyProtection="1">
      <protection hidden="1"/>
    </xf>
    <xf numFmtId="0" fontId="45" fillId="0" borderId="1" xfId="0" applyFont="1" applyFill="1" applyBorder="1" applyProtection="1">
      <protection hidden="1"/>
    </xf>
    <xf numFmtId="0" fontId="45" fillId="0" borderId="0" xfId="3" applyNumberFormat="1" applyFont="1" applyFill="1" applyBorder="1" applyAlignment="1" applyProtection="1">
      <alignment horizontal="left"/>
      <protection hidden="1"/>
    </xf>
    <xf numFmtId="0" fontId="45" fillId="0" borderId="1" xfId="0" applyFont="1" applyFill="1" applyBorder="1" applyAlignment="1" applyProtection="1">
      <alignment horizontal="center"/>
      <protection hidden="1"/>
    </xf>
    <xf numFmtId="0" fontId="45" fillId="0" borderId="0" xfId="0" applyFont="1" applyFill="1" applyBorder="1" applyAlignment="1" applyProtection="1">
      <alignment horizontal="left"/>
      <protection hidden="1"/>
    </xf>
    <xf numFmtId="0" fontId="45" fillId="0" borderId="0" xfId="0" applyFont="1" applyFill="1" applyBorder="1" applyAlignment="1" applyProtection="1">
      <alignment horizontal="fill"/>
      <protection hidden="1"/>
    </xf>
    <xf numFmtId="164" fontId="45" fillId="0" borderId="0" xfId="0" applyNumberFormat="1" applyFont="1" applyFill="1" applyBorder="1" applyAlignment="1" applyProtection="1">
      <alignment horizontal="fill"/>
      <protection hidden="1"/>
    </xf>
    <xf numFmtId="0" fontId="52" fillId="0" borderId="0" xfId="0" applyFont="1" applyFill="1" applyAlignment="1" applyProtection="1">
      <alignment vertical="center"/>
      <protection hidden="1"/>
    </xf>
    <xf numFmtId="167" fontId="45" fillId="0" borderId="0" xfId="2" applyNumberFormat="1" applyFont="1" applyFill="1" applyBorder="1" applyAlignment="1" applyProtection="1">
      <alignment horizontal="center"/>
      <protection hidden="1"/>
    </xf>
    <xf numFmtId="0" fontId="45" fillId="0" borderId="0" xfId="0" applyFont="1"/>
    <xf numFmtId="0" fontId="47" fillId="0" borderId="0" xfId="0" applyFont="1" applyFill="1" applyAlignment="1" applyProtection="1">
      <alignment horizontal="left"/>
      <protection hidden="1"/>
    </xf>
    <xf numFmtId="166" fontId="48" fillId="0" borderId="0" xfId="3" applyFont="1" applyFill="1" applyAlignment="1" applyProtection="1">
      <alignment horizontal="left"/>
      <protection hidden="1"/>
    </xf>
    <xf numFmtId="167" fontId="48" fillId="0" borderId="0" xfId="0" applyNumberFormat="1" applyFont="1" applyFill="1" applyAlignment="1" applyProtection="1">
      <alignment horizontal="center"/>
      <protection hidden="1"/>
    </xf>
    <xf numFmtId="168" fontId="48" fillId="0" borderId="0" xfId="3" applyNumberFormat="1" applyFont="1" applyFill="1" applyProtection="1">
      <protection hidden="1"/>
    </xf>
    <xf numFmtId="0" fontId="47" fillId="0" borderId="0" xfId="3" applyNumberFormat="1" applyFont="1" applyFill="1" applyProtection="1">
      <protection hidden="1"/>
    </xf>
    <xf numFmtId="171" fontId="45" fillId="0" borderId="0" xfId="3" applyNumberFormat="1" applyFont="1" applyFill="1" applyProtection="1">
      <protection hidden="1"/>
    </xf>
    <xf numFmtId="164" fontId="45" fillId="0" borderId="0" xfId="3" applyNumberFormat="1" applyFont="1" applyFill="1" applyAlignment="1" applyProtection="1">
      <alignment horizontal="right"/>
      <protection hidden="1"/>
    </xf>
    <xf numFmtId="164" fontId="45" fillId="0" borderId="0" xfId="3" applyNumberFormat="1" applyFont="1" applyFill="1" applyBorder="1" applyAlignment="1" applyProtection="1">
      <alignment horizontal="right"/>
      <protection hidden="1"/>
    </xf>
    <xf numFmtId="166" fontId="45" fillId="0" borderId="0" xfId="3" applyFont="1" applyFill="1" applyBorder="1" applyProtection="1">
      <protection hidden="1"/>
    </xf>
    <xf numFmtId="164" fontId="45" fillId="0" borderId="0" xfId="0" applyNumberFormat="1" applyFont="1" applyFill="1" applyBorder="1" applyProtection="1">
      <protection hidden="1"/>
    </xf>
    <xf numFmtId="164" fontId="45" fillId="0" borderId="0" xfId="3" applyNumberFormat="1" applyFont="1" applyFill="1" applyProtection="1">
      <protection hidden="1"/>
    </xf>
    <xf numFmtId="166" fontId="48" fillId="0" borderId="0" xfId="3" applyFont="1" applyFill="1" applyAlignment="1" applyProtection="1">
      <alignment horizontal="center"/>
      <protection hidden="1"/>
    </xf>
    <xf numFmtId="166" fontId="45" fillId="0" borderId="0" xfId="3" applyFont="1" applyFill="1" applyAlignment="1" applyProtection="1">
      <alignment horizontal="center"/>
      <protection hidden="1"/>
    </xf>
    <xf numFmtId="0" fontId="46" fillId="0" borderId="0" xfId="0" applyFont="1" applyFill="1" applyBorder="1" applyAlignment="1" applyProtection="1">
      <alignment horizontal="center"/>
      <protection hidden="1"/>
    </xf>
    <xf numFmtId="0" fontId="52" fillId="0" borderId="0" xfId="0" applyFont="1" applyFill="1" applyAlignment="1" applyProtection="1">
      <alignment horizontal="center" vertical="center"/>
      <protection hidden="1"/>
    </xf>
    <xf numFmtId="166" fontId="45" fillId="0" borderId="0" xfId="3" applyFont="1" applyFill="1" applyBorder="1" applyAlignment="1" applyProtection="1">
      <alignment horizontal="center"/>
      <protection hidden="1"/>
    </xf>
    <xf numFmtId="0" fontId="48" fillId="0" borderId="0" xfId="0" applyFont="1" applyFill="1" applyAlignment="1" applyProtection="1">
      <alignment horizontal="center"/>
      <protection hidden="1"/>
    </xf>
    <xf numFmtId="166" fontId="47" fillId="0" borderId="2" xfId="3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Protection="1">
      <protection hidden="1"/>
    </xf>
    <xf numFmtId="0" fontId="48" fillId="0" borderId="0" xfId="3" applyNumberFormat="1" applyFont="1" applyFill="1" applyBorder="1" applyAlignment="1" applyProtection="1">
      <alignment horizontal="left"/>
      <protection hidden="1"/>
    </xf>
    <xf numFmtId="166" fontId="48" fillId="0" borderId="0" xfId="3" applyFont="1" applyFill="1" applyBorder="1" applyAlignment="1" applyProtection="1">
      <alignment horizontal="center"/>
      <protection hidden="1"/>
    </xf>
    <xf numFmtId="166" fontId="48" fillId="0" borderId="0" xfId="3" applyFont="1" applyFill="1" applyBorder="1" applyAlignment="1" applyProtection="1">
      <alignment horizontal="left"/>
      <protection hidden="1"/>
    </xf>
    <xf numFmtId="166" fontId="48" fillId="0" borderId="0" xfId="3" applyFont="1" applyFill="1" applyBorder="1" applyProtection="1">
      <protection hidden="1"/>
    </xf>
    <xf numFmtId="167" fontId="48" fillId="0" borderId="0" xfId="0" applyNumberFormat="1" applyFont="1" applyFill="1" applyBorder="1" applyAlignment="1" applyProtection="1">
      <alignment horizontal="center"/>
      <protection hidden="1"/>
    </xf>
    <xf numFmtId="168" fontId="48" fillId="0" borderId="0" xfId="3" applyNumberFormat="1" applyFont="1" applyFill="1" applyBorder="1" applyProtection="1">
      <protection hidden="1"/>
    </xf>
    <xf numFmtId="166" fontId="45" fillId="0" borderId="0" xfId="3" applyFont="1" applyFill="1" applyBorder="1" applyAlignment="1" applyProtection="1">
      <alignment horizontal="left"/>
      <protection hidden="1"/>
    </xf>
    <xf numFmtId="166" fontId="47" fillId="0" borderId="0" xfId="2" applyFont="1" applyFill="1" applyBorder="1" applyAlignment="1" applyProtection="1">
      <alignment horizontal="left"/>
      <protection hidden="1"/>
    </xf>
    <xf numFmtId="0" fontId="47" fillId="0" borderId="0" xfId="3" applyNumberFormat="1" applyFont="1" applyFill="1" applyAlignment="1" applyProtection="1">
      <alignment horizontal="left"/>
      <protection hidden="1"/>
    </xf>
    <xf numFmtId="0" fontId="45" fillId="6" borderId="0" xfId="0" applyFont="1" applyFill="1" applyAlignment="1" applyProtection="1">
      <alignment horizontal="center"/>
      <protection hidden="1"/>
    </xf>
    <xf numFmtId="10" fontId="45" fillId="6" borderId="0" xfId="0" applyNumberFormat="1" applyFont="1" applyFill="1" applyProtection="1">
      <protection hidden="1"/>
    </xf>
    <xf numFmtId="0" fontId="45" fillId="6" borderId="0" xfId="0" applyFont="1" applyFill="1" applyBorder="1" applyAlignment="1" applyProtection="1">
      <alignment horizontal="center"/>
      <protection hidden="1"/>
    </xf>
    <xf numFmtId="0" fontId="45" fillId="6" borderId="0" xfId="0" applyFont="1" applyFill="1" applyProtection="1">
      <protection hidden="1"/>
    </xf>
    <xf numFmtId="0" fontId="45" fillId="6" borderId="2" xfId="0" applyFont="1" applyFill="1" applyBorder="1" applyAlignment="1" applyProtection="1">
      <alignment horizontal="center"/>
      <protection hidden="1"/>
    </xf>
    <xf numFmtId="0" fontId="45" fillId="6" borderId="2" xfId="0" applyFont="1" applyFill="1" applyBorder="1" applyProtection="1">
      <protection hidden="1"/>
    </xf>
    <xf numFmtId="164" fontId="45" fillId="6" borderId="0" xfId="0" applyNumberFormat="1" applyFont="1" applyFill="1" applyBorder="1" applyAlignment="1" applyProtection="1">
      <alignment horizontal="center"/>
      <protection hidden="1"/>
    </xf>
    <xf numFmtId="164" fontId="45" fillId="6" borderId="0" xfId="0" applyNumberFormat="1" applyFont="1" applyFill="1" applyAlignment="1" applyProtection="1">
      <alignment horizontal="center"/>
      <protection hidden="1"/>
    </xf>
    <xf numFmtId="171" fontId="45" fillId="6" borderId="0" xfId="0" applyNumberFormat="1" applyFont="1" applyFill="1" applyBorder="1" applyAlignment="1" applyProtection="1">
      <alignment horizontal="center"/>
      <protection hidden="1"/>
    </xf>
    <xf numFmtId="0" fontId="45" fillId="6" borderId="0" xfId="0" applyFont="1" applyFill="1" applyBorder="1" applyProtection="1">
      <protection hidden="1"/>
    </xf>
    <xf numFmtId="166" fontId="45" fillId="6" borderId="0" xfId="2" applyFont="1" applyFill="1" applyAlignment="1" applyProtection="1">
      <alignment horizontal="center"/>
      <protection hidden="1"/>
    </xf>
    <xf numFmtId="0" fontId="45" fillId="6" borderId="0" xfId="0" applyFont="1" applyFill="1"/>
    <xf numFmtId="166" fontId="45" fillId="6" borderId="0" xfId="2" applyFont="1" applyFill="1" applyBorder="1" applyAlignment="1" applyProtection="1">
      <alignment horizontal="center"/>
      <protection hidden="1"/>
    </xf>
    <xf numFmtId="4" fontId="45" fillId="6" borderId="0" xfId="2" applyNumberFormat="1" applyFont="1" applyFill="1" applyAlignment="1" applyProtection="1">
      <alignment horizontal="center"/>
      <protection hidden="1"/>
    </xf>
    <xf numFmtId="166" fontId="45" fillId="6" borderId="0" xfId="3" applyFont="1" applyFill="1" applyAlignment="1" applyProtection="1">
      <alignment horizontal="center"/>
      <protection hidden="1"/>
    </xf>
    <xf numFmtId="164" fontId="45" fillId="6" borderId="0" xfId="0" applyNumberFormat="1" applyFont="1" applyFill="1" applyAlignment="1" applyProtection="1">
      <alignment horizontal="center" vertical="center"/>
      <protection hidden="1"/>
    </xf>
    <xf numFmtId="0" fontId="45" fillId="6" borderId="0" xfId="0" applyFont="1" applyFill="1" applyAlignment="1" applyProtection="1">
      <alignment horizontal="center" vertical="center"/>
      <protection hidden="1"/>
    </xf>
    <xf numFmtId="168" fontId="45" fillId="6" borderId="0" xfId="3" applyNumberFormat="1" applyFont="1" applyFill="1" applyAlignment="1" applyProtection="1">
      <alignment horizontal="center"/>
      <protection hidden="1"/>
    </xf>
    <xf numFmtId="167" fontId="45" fillId="6" borderId="0" xfId="2" applyNumberFormat="1" applyFont="1" applyFill="1" applyBorder="1" applyAlignment="1" applyProtection="1">
      <alignment horizontal="center"/>
      <protection hidden="1"/>
    </xf>
    <xf numFmtId="170" fontId="45" fillId="6" borderId="0" xfId="1" applyNumberFormat="1" applyFont="1" applyFill="1" applyAlignment="1" applyProtection="1">
      <alignment horizontal="left"/>
      <protection hidden="1"/>
    </xf>
    <xf numFmtId="166" fontId="45" fillId="6" borderId="0" xfId="3" applyFont="1" applyFill="1" applyBorder="1" applyAlignment="1" applyProtection="1">
      <alignment horizontal="center"/>
      <protection hidden="1"/>
    </xf>
    <xf numFmtId="0" fontId="46" fillId="5" borderId="0" xfId="0" applyFont="1" applyFill="1" applyProtection="1">
      <protection hidden="1"/>
    </xf>
    <xf numFmtId="49" fontId="45" fillId="5" borderId="0" xfId="0" applyNumberFormat="1" applyFont="1" applyFill="1" applyProtection="1">
      <protection hidden="1"/>
    </xf>
    <xf numFmtId="164" fontId="45" fillId="5" borderId="0" xfId="0" applyNumberFormat="1" applyFont="1" applyFill="1" applyProtection="1">
      <protection hidden="1"/>
    </xf>
    <xf numFmtId="0" fontId="46" fillId="5" borderId="0" xfId="0" applyFont="1" applyFill="1" applyBorder="1" applyProtection="1">
      <protection hidden="1"/>
    </xf>
    <xf numFmtId="0" fontId="50" fillId="5" borderId="0" xfId="0" applyFont="1" applyFill="1" applyProtection="1">
      <protection hidden="1"/>
    </xf>
    <xf numFmtId="164" fontId="34" fillId="4" borderId="0" xfId="0" applyNumberFormat="1" applyFont="1" applyFill="1" applyAlignment="1" applyProtection="1">
      <alignment horizontal="center"/>
      <protection hidden="1"/>
    </xf>
    <xf numFmtId="14" fontId="45" fillId="6" borderId="0" xfId="0" applyNumberFormat="1" applyFont="1" applyFill="1" applyAlignment="1" applyProtection="1">
      <alignment horizontal="center"/>
      <protection hidden="1"/>
    </xf>
    <xf numFmtId="164" fontId="45" fillId="7" borderId="0" xfId="0" applyNumberFormat="1" applyFont="1" applyFill="1" applyBorder="1" applyAlignment="1" applyProtection="1">
      <alignment horizontal="center"/>
      <protection hidden="1"/>
    </xf>
    <xf numFmtId="14" fontId="45" fillId="7" borderId="0" xfId="0" applyNumberFormat="1" applyFont="1" applyFill="1" applyAlignment="1" applyProtection="1">
      <alignment horizontal="center"/>
      <protection hidden="1"/>
    </xf>
    <xf numFmtId="0" fontId="45" fillId="7" borderId="0" xfId="0" applyFont="1" applyFill="1" applyAlignment="1" applyProtection="1">
      <alignment horizontal="center"/>
      <protection hidden="1"/>
    </xf>
    <xf numFmtId="164" fontId="45" fillId="7" borderId="0" xfId="0" applyNumberFormat="1" applyFont="1" applyFill="1" applyAlignment="1" applyProtection="1">
      <alignment horizontal="center"/>
      <protection hidden="1"/>
    </xf>
  </cellXfs>
  <cellStyles count="13">
    <cellStyle name="Currency" xfId="1" builtinId="4"/>
    <cellStyle name="delete old" xfId="4" xr:uid="{00000000-0005-0000-0000-000001000000}"/>
    <cellStyle name="Normal" xfId="0" builtinId="0"/>
    <cellStyle name="Normal 2" xfId="12" xr:uid="{00000000-0005-0000-0000-000003000000}"/>
    <cellStyle name="Normal_1998SalOrd" xfId="2" xr:uid="{00000000-0005-0000-0000-000004000000}"/>
    <cellStyle name="Normal_SALORD2001-2003CLB" xfId="3" xr:uid="{00000000-0005-0000-0000-000005000000}"/>
    <cellStyle name="Ordinance type" xfId="5" xr:uid="{00000000-0005-0000-0000-000006000000}"/>
    <cellStyle name="PSChar" xfId="6" xr:uid="{00000000-0005-0000-0000-000007000000}"/>
    <cellStyle name="PSDate" xfId="7" xr:uid="{00000000-0005-0000-0000-000008000000}"/>
    <cellStyle name="PSDec" xfId="8" xr:uid="{00000000-0005-0000-0000-000009000000}"/>
    <cellStyle name="PSHeading" xfId="9" xr:uid="{00000000-0005-0000-0000-00000A000000}"/>
    <cellStyle name="PSInt" xfId="10" xr:uid="{00000000-0005-0000-0000-00000B000000}"/>
    <cellStyle name="PSSpacer" xfId="11" xr:uid="{00000000-0005-0000-0000-00000C000000}"/>
  </cellStyles>
  <dxfs count="0"/>
  <tableStyles count="1" defaultTableStyle="TableStyleMedium2" defaultPivotStyle="PivotStyleLight16">
    <tableStyle name="Invisible" pivot="0" table="0" count="0" xr9:uid="{0DA00A38-801E-4322-ABC1-4601EF7B890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alary%20Ordinances%20etc\SalOrd2001-2003CS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1"/>
      <sheetName val="2002"/>
      <sheetName val="2003"/>
      <sheetName val="2000"/>
      <sheetName val="Changes to Ordinance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67"/>
  <sheetViews>
    <sheetView topLeftCell="A55" zoomScaleNormal="100" workbookViewId="0">
      <selection activeCell="Q33" sqref="Q33"/>
    </sheetView>
  </sheetViews>
  <sheetFormatPr defaultColWidth="9.140625" defaultRowHeight="12.75" x14ac:dyDescent="0.2"/>
  <cols>
    <col min="1" max="1" width="7.42578125" style="3" customWidth="1"/>
    <col min="2" max="2" width="6.5703125" style="3" customWidth="1"/>
    <col min="3" max="3" width="9.28515625" style="3" customWidth="1"/>
    <col min="4" max="4" width="35.7109375" style="3" customWidth="1"/>
    <col min="5" max="5" width="4.28515625" style="3" customWidth="1"/>
    <col min="6" max="7" width="2.140625" style="3" bestFit="1" customWidth="1"/>
    <col min="8" max="10" width="7.42578125" style="3" bestFit="1" customWidth="1"/>
    <col min="11" max="11" width="8" style="3" customWidth="1"/>
    <col min="12" max="12" width="11.42578125" style="3" customWidth="1"/>
    <col min="13" max="13" width="0.140625" style="3" hidden="1" customWidth="1"/>
    <col min="14" max="14" width="26.5703125" style="3" customWidth="1"/>
    <col min="15" max="15" width="9.140625" style="4"/>
    <col min="16" max="28" width="9.140625" style="5"/>
    <col min="29" max="16384" width="9.140625" style="3"/>
  </cols>
  <sheetData>
    <row r="1" spans="1:27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27" x14ac:dyDescent="0.2">
      <c r="A2" s="1" t="s">
        <v>1</v>
      </c>
      <c r="B2" s="6"/>
      <c r="C2" s="6"/>
      <c r="D2" s="7"/>
      <c r="E2" s="6"/>
      <c r="F2" s="6"/>
      <c r="G2" s="6"/>
      <c r="H2" s="6"/>
      <c r="I2" s="6"/>
      <c r="J2" s="6"/>
      <c r="K2" s="2"/>
      <c r="L2" s="2"/>
    </row>
    <row r="3" spans="1:27" x14ac:dyDescent="0.2">
      <c r="A3" s="8"/>
      <c r="B3" s="9" t="s">
        <v>2</v>
      </c>
      <c r="C3" s="10"/>
      <c r="D3" s="11"/>
      <c r="E3" s="10"/>
      <c r="F3" s="10"/>
      <c r="G3" s="10"/>
      <c r="H3" s="10"/>
      <c r="I3" s="10"/>
      <c r="J3" s="10"/>
      <c r="K3" s="12"/>
      <c r="L3" s="12"/>
      <c r="M3" s="12"/>
      <c r="N3" s="12"/>
    </row>
    <row r="4" spans="1:27" x14ac:dyDescent="0.2">
      <c r="A4" s="8"/>
      <c r="B4" s="13"/>
      <c r="C4" s="10"/>
      <c r="D4" s="11"/>
      <c r="E4" s="10"/>
      <c r="F4" s="10"/>
      <c r="G4" s="10"/>
      <c r="H4" s="10"/>
      <c r="I4" s="10"/>
      <c r="J4" s="10"/>
      <c r="K4" s="12"/>
      <c r="L4" s="12"/>
      <c r="M4" s="12"/>
      <c r="N4" s="12"/>
    </row>
    <row r="5" spans="1:27" x14ac:dyDescent="0.2">
      <c r="A5" s="1"/>
      <c r="B5" s="14"/>
      <c r="C5" s="6"/>
      <c r="D5" s="7"/>
      <c r="E5" s="6"/>
      <c r="F5" s="6"/>
      <c r="G5" s="6"/>
      <c r="H5" s="6"/>
      <c r="I5" s="6"/>
      <c r="J5" s="6"/>
    </row>
    <row r="6" spans="1:27" x14ac:dyDescent="0.2">
      <c r="A6" s="1" t="s">
        <v>3</v>
      </c>
      <c r="B6" s="14"/>
      <c r="C6" s="6"/>
      <c r="D6" s="7"/>
      <c r="E6" s="6"/>
      <c r="F6" s="6"/>
      <c r="G6" s="6"/>
      <c r="H6" s="6"/>
      <c r="I6" s="6"/>
      <c r="J6" s="6"/>
    </row>
    <row r="7" spans="1:27" ht="13.5" thickBot="1" x14ac:dyDescent="0.25">
      <c r="A7" s="15" t="s">
        <v>4</v>
      </c>
      <c r="B7" s="15" t="s">
        <v>5</v>
      </c>
      <c r="C7" s="15" t="s">
        <v>6</v>
      </c>
      <c r="D7" s="16" t="s">
        <v>7</v>
      </c>
      <c r="E7" s="17" t="s">
        <v>8</v>
      </c>
      <c r="F7" s="15" t="s">
        <v>9</v>
      </c>
      <c r="G7" s="15" t="s">
        <v>10</v>
      </c>
      <c r="H7" s="15" t="s">
        <v>11</v>
      </c>
      <c r="I7" s="15" t="s">
        <v>12</v>
      </c>
      <c r="J7" s="15" t="s">
        <v>13</v>
      </c>
      <c r="K7" s="15"/>
      <c r="L7" s="18"/>
    </row>
    <row r="8" spans="1:27" s="108" customFormat="1" x14ac:dyDescent="0.2">
      <c r="A8" s="104" t="s">
        <v>14</v>
      </c>
      <c r="B8" s="105" t="s">
        <v>15</v>
      </c>
      <c r="C8" s="105">
        <v>2</v>
      </c>
      <c r="D8" s="104" t="s">
        <v>16</v>
      </c>
      <c r="E8" s="106">
        <v>363</v>
      </c>
      <c r="F8" s="105">
        <v>8</v>
      </c>
      <c r="G8" s="105" t="s">
        <v>17</v>
      </c>
      <c r="H8" s="107">
        <v>32.40791913269711</v>
      </c>
      <c r="I8" s="107">
        <v>33.603852475737014</v>
      </c>
      <c r="J8" s="107">
        <v>34.799785818776897</v>
      </c>
      <c r="K8" s="111"/>
      <c r="L8" s="109"/>
      <c r="N8" s="109"/>
      <c r="O8" s="110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  <c r="AA8" s="109"/>
    </row>
    <row r="9" spans="1:27" s="108" customFormat="1" ht="25.5" x14ac:dyDescent="0.2">
      <c r="A9" s="104" t="s">
        <v>18</v>
      </c>
      <c r="B9" s="105" t="s">
        <v>15</v>
      </c>
      <c r="C9" s="105">
        <v>2</v>
      </c>
      <c r="D9" s="112" t="s">
        <v>19</v>
      </c>
      <c r="E9" s="106">
        <v>365</v>
      </c>
      <c r="F9" s="105">
        <v>8</v>
      </c>
      <c r="G9" s="105" t="s">
        <v>17</v>
      </c>
      <c r="H9" s="107">
        <v>32.40791913269711</v>
      </c>
      <c r="I9" s="107">
        <v>33.603852475737014</v>
      </c>
      <c r="J9" s="107">
        <v>34.799785818776897</v>
      </c>
      <c r="L9" s="109"/>
      <c r="N9" s="109"/>
      <c r="O9" s="110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</row>
    <row r="10" spans="1:27" s="108" customFormat="1" x14ac:dyDescent="0.2">
      <c r="A10" s="104" t="s">
        <v>20</v>
      </c>
      <c r="B10" s="105" t="s">
        <v>15</v>
      </c>
      <c r="C10" s="105">
        <v>2</v>
      </c>
      <c r="D10" s="104" t="s">
        <v>21</v>
      </c>
      <c r="E10" s="106">
        <v>365</v>
      </c>
      <c r="F10" s="105">
        <v>8</v>
      </c>
      <c r="G10" s="105" t="s">
        <v>17</v>
      </c>
      <c r="H10" s="107">
        <v>32.40791913269711</v>
      </c>
      <c r="I10" s="107">
        <v>33.603852475737014</v>
      </c>
      <c r="J10" s="107">
        <v>34.799785818776897</v>
      </c>
      <c r="L10" s="109"/>
      <c r="N10" s="109"/>
      <c r="O10" s="110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  <c r="AA10" s="109"/>
    </row>
    <row r="11" spans="1:27" s="108" customFormat="1" x14ac:dyDescent="0.2">
      <c r="A11" s="104" t="s">
        <v>22</v>
      </c>
      <c r="B11" s="105" t="s">
        <v>15</v>
      </c>
      <c r="C11" s="105">
        <v>2</v>
      </c>
      <c r="D11" s="104" t="s">
        <v>23</v>
      </c>
      <c r="E11" s="106">
        <v>328</v>
      </c>
      <c r="F11" s="105">
        <v>7</v>
      </c>
      <c r="G11" s="105" t="s">
        <v>17</v>
      </c>
      <c r="H11" s="107">
        <v>32.40791913269711</v>
      </c>
      <c r="I11" s="107">
        <v>33.603852475737014</v>
      </c>
      <c r="J11" s="107">
        <v>34.799785818776897</v>
      </c>
      <c r="L11" s="109"/>
      <c r="N11" s="109"/>
      <c r="O11" s="110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</row>
    <row r="12" spans="1:27" s="108" customFormat="1" x14ac:dyDescent="0.2">
      <c r="A12" s="104" t="s">
        <v>24</v>
      </c>
      <c r="B12" s="105" t="s">
        <v>15</v>
      </c>
      <c r="C12" s="105">
        <v>2</v>
      </c>
      <c r="D12" s="104" t="s">
        <v>25</v>
      </c>
      <c r="E12" s="106">
        <v>368</v>
      </c>
      <c r="F12" s="105">
        <v>8</v>
      </c>
      <c r="G12" s="105" t="s">
        <v>17</v>
      </c>
      <c r="H12" s="107">
        <v>32.40791913269711</v>
      </c>
      <c r="I12" s="107">
        <v>33.603852475737014</v>
      </c>
      <c r="J12" s="107">
        <v>34.799785818776897</v>
      </c>
      <c r="L12" s="109"/>
      <c r="N12" s="109"/>
      <c r="O12" s="110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</row>
    <row r="13" spans="1:27" s="108" customFormat="1" x14ac:dyDescent="0.2">
      <c r="A13" s="104" t="s">
        <v>26</v>
      </c>
      <c r="B13" s="105" t="s">
        <v>15</v>
      </c>
      <c r="C13" s="105">
        <v>2</v>
      </c>
      <c r="D13" s="104" t="s">
        <v>27</v>
      </c>
      <c r="E13" s="106">
        <v>368</v>
      </c>
      <c r="F13" s="105">
        <v>8</v>
      </c>
      <c r="G13" s="105" t="s">
        <v>17</v>
      </c>
      <c r="H13" s="107">
        <v>32.40791913269711</v>
      </c>
      <c r="I13" s="107">
        <v>33.603852475737014</v>
      </c>
      <c r="J13" s="107">
        <v>34.799785818776897</v>
      </c>
      <c r="L13" s="109"/>
      <c r="N13" s="109"/>
      <c r="O13" s="110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  <c r="AA13" s="109"/>
    </row>
    <row r="14" spans="1:27" s="108" customFormat="1" x14ac:dyDescent="0.2">
      <c r="A14" s="104" t="s">
        <v>28</v>
      </c>
      <c r="B14" s="105" t="s">
        <v>15</v>
      </c>
      <c r="C14" s="105">
        <v>2</v>
      </c>
      <c r="D14" s="104" t="s">
        <v>29</v>
      </c>
      <c r="E14" s="106">
        <v>363</v>
      </c>
      <c r="F14" s="105">
        <v>8</v>
      </c>
      <c r="G14" s="105" t="s">
        <v>17</v>
      </c>
      <c r="H14" s="107">
        <v>32.40791913269711</v>
      </c>
      <c r="I14" s="107">
        <v>33.603852475737014</v>
      </c>
      <c r="J14" s="107">
        <v>34.799785818776897</v>
      </c>
      <c r="L14" s="109"/>
      <c r="N14" s="109"/>
      <c r="O14" s="110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</row>
    <row r="15" spans="1:27" s="108" customFormat="1" x14ac:dyDescent="0.2">
      <c r="A15" s="104"/>
      <c r="B15" s="105" t="s">
        <v>15</v>
      </c>
      <c r="C15" s="105">
        <v>2</v>
      </c>
      <c r="D15" s="104" t="s">
        <v>30</v>
      </c>
      <c r="E15" s="106"/>
      <c r="F15" s="105">
        <v>8</v>
      </c>
      <c r="G15" s="105" t="s">
        <v>17</v>
      </c>
      <c r="H15" s="107">
        <v>32.40791913269711</v>
      </c>
      <c r="I15" s="107">
        <v>33.603852475737014</v>
      </c>
      <c r="J15" s="107">
        <v>34.799785818776897</v>
      </c>
      <c r="L15" s="109"/>
      <c r="N15" s="109"/>
      <c r="O15" s="110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</row>
    <row r="16" spans="1:27" s="108" customFormat="1" x14ac:dyDescent="0.2">
      <c r="A16" s="104" t="s">
        <v>31</v>
      </c>
      <c r="B16" s="105" t="s">
        <v>15</v>
      </c>
      <c r="C16" s="105">
        <v>2</v>
      </c>
      <c r="D16" s="104" t="s">
        <v>32</v>
      </c>
      <c r="E16" s="106">
        <v>363</v>
      </c>
      <c r="F16" s="105">
        <v>8</v>
      </c>
      <c r="G16" s="105" t="s">
        <v>17</v>
      </c>
      <c r="H16" s="107">
        <v>32.40791913269711</v>
      </c>
      <c r="I16" s="107">
        <v>33.603852475737014</v>
      </c>
      <c r="J16" s="107">
        <v>34.799785818776897</v>
      </c>
      <c r="L16" s="109"/>
      <c r="N16" s="109"/>
      <c r="O16" s="110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</row>
    <row r="17" spans="1:28" s="108" customFormat="1" x14ac:dyDescent="0.2">
      <c r="A17" s="104" t="s">
        <v>33</v>
      </c>
      <c r="B17" s="105" t="s">
        <v>15</v>
      </c>
      <c r="C17" s="105">
        <v>2</v>
      </c>
      <c r="D17" s="104" t="s">
        <v>34</v>
      </c>
      <c r="E17" s="106">
        <v>365</v>
      </c>
      <c r="F17" s="105">
        <v>8</v>
      </c>
      <c r="G17" s="105" t="s">
        <v>17</v>
      </c>
      <c r="H17" s="107">
        <v>32.40791913269711</v>
      </c>
      <c r="I17" s="107">
        <v>33.603852475737014</v>
      </c>
      <c r="J17" s="107">
        <v>34.799785818776897</v>
      </c>
      <c r="L17" s="109"/>
      <c r="N17" s="109"/>
      <c r="O17" s="110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</row>
    <row r="18" spans="1:28" s="108" customFormat="1" x14ac:dyDescent="0.2">
      <c r="A18" s="104" t="s">
        <v>35</v>
      </c>
      <c r="B18" s="105" t="s">
        <v>15</v>
      </c>
      <c r="C18" s="105">
        <v>2</v>
      </c>
      <c r="D18" s="104" t="s">
        <v>36</v>
      </c>
      <c r="E18" s="106">
        <v>363</v>
      </c>
      <c r="F18" s="105">
        <v>8</v>
      </c>
      <c r="G18" s="105" t="s">
        <v>17</v>
      </c>
      <c r="H18" s="107">
        <v>32.40791913269711</v>
      </c>
      <c r="I18" s="107">
        <v>33.603852475737014</v>
      </c>
      <c r="J18" s="107">
        <v>34.799785818776897</v>
      </c>
      <c r="L18" s="109"/>
      <c r="N18" s="109"/>
      <c r="O18" s="110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  <c r="AA18" s="109"/>
    </row>
    <row r="19" spans="1:28" x14ac:dyDescent="0.2">
      <c r="A19" s="19" t="s">
        <v>37</v>
      </c>
      <c r="B19" s="20" t="s">
        <v>15</v>
      </c>
      <c r="C19" s="20">
        <v>2</v>
      </c>
      <c r="D19" s="19" t="s">
        <v>38</v>
      </c>
      <c r="E19" s="21">
        <v>363</v>
      </c>
      <c r="F19" s="20">
        <v>8</v>
      </c>
      <c r="G19" s="20" t="s">
        <v>17</v>
      </c>
      <c r="H19" s="22">
        <v>32.40791913269711</v>
      </c>
      <c r="I19" s="22">
        <v>33.603852475737014</v>
      </c>
      <c r="J19" s="22">
        <v>34.799785818776897</v>
      </c>
      <c r="L19" s="5"/>
      <c r="N19" s="5"/>
      <c r="AB19" s="3"/>
    </row>
    <row r="20" spans="1:28" x14ac:dyDescent="0.2">
      <c r="A20" s="19"/>
      <c r="B20" s="20"/>
      <c r="C20" s="20"/>
      <c r="D20" s="19"/>
      <c r="E20" s="21"/>
      <c r="F20" s="20"/>
      <c r="G20" s="20"/>
      <c r="H20" s="22"/>
      <c r="I20" s="22"/>
      <c r="J20" s="22"/>
      <c r="L20" s="5"/>
      <c r="N20" s="5"/>
      <c r="AB20" s="3"/>
    </row>
    <row r="21" spans="1:28" x14ac:dyDescent="0.2">
      <c r="A21" s="23" t="s">
        <v>39</v>
      </c>
      <c r="B21" s="20"/>
      <c r="C21" s="20"/>
      <c r="D21" s="19"/>
      <c r="E21" s="21"/>
      <c r="F21" s="20"/>
      <c r="G21" s="20"/>
      <c r="H21" s="22"/>
      <c r="I21" s="22"/>
      <c r="J21" s="22"/>
      <c r="L21" s="5"/>
      <c r="N21" s="5"/>
      <c r="AB21" s="3"/>
    </row>
    <row r="22" spans="1:28" x14ac:dyDescent="0.2">
      <c r="A22" s="19" t="s">
        <v>4</v>
      </c>
      <c r="B22" s="20" t="s">
        <v>5</v>
      </c>
      <c r="C22" s="20" t="s">
        <v>6</v>
      </c>
      <c r="D22" s="19" t="s">
        <v>7</v>
      </c>
      <c r="E22" s="21" t="s">
        <v>8</v>
      </c>
      <c r="F22" s="20" t="s">
        <v>9</v>
      </c>
      <c r="G22" s="20" t="s">
        <v>10</v>
      </c>
      <c r="H22" s="22" t="s">
        <v>11</v>
      </c>
      <c r="I22" s="22" t="s">
        <v>12</v>
      </c>
      <c r="J22" s="22" t="s">
        <v>13</v>
      </c>
      <c r="K22" s="22" t="s">
        <v>40</v>
      </c>
      <c r="L22" s="5"/>
      <c r="N22" s="5"/>
      <c r="AB22" s="3"/>
    </row>
    <row r="23" spans="1:28" x14ac:dyDescent="0.2">
      <c r="A23" s="19" t="s">
        <v>14</v>
      </c>
      <c r="B23" s="20" t="s">
        <v>15</v>
      </c>
      <c r="C23" s="20">
        <v>2</v>
      </c>
      <c r="D23" s="19" t="s">
        <v>16</v>
      </c>
      <c r="E23" s="21">
        <v>363</v>
      </c>
      <c r="F23" s="20">
        <v>8</v>
      </c>
      <c r="G23" s="20" t="s">
        <v>17</v>
      </c>
      <c r="H23" s="22">
        <v>31.846733739330034</v>
      </c>
      <c r="I23" s="22">
        <v>32.802135751509937</v>
      </c>
      <c r="J23" s="22">
        <v>33.786199824055238</v>
      </c>
      <c r="K23" s="24">
        <v>34.799785818776897</v>
      </c>
      <c r="L23" s="5"/>
      <c r="N23" s="5"/>
      <c r="AB23" s="3"/>
    </row>
    <row r="24" spans="1:28" x14ac:dyDescent="0.2">
      <c r="A24" s="19" t="s">
        <v>18</v>
      </c>
      <c r="B24" s="20" t="s">
        <v>15</v>
      </c>
      <c r="C24" s="20">
        <v>2</v>
      </c>
      <c r="D24" s="19" t="s">
        <v>19</v>
      </c>
      <c r="E24" s="21">
        <v>365</v>
      </c>
      <c r="F24" s="20">
        <v>8</v>
      </c>
      <c r="G24" s="20" t="s">
        <v>17</v>
      </c>
      <c r="H24" s="22">
        <v>31.846733739330034</v>
      </c>
      <c r="I24" s="22">
        <v>32.802135751509937</v>
      </c>
      <c r="J24" s="22">
        <v>33.786199824055238</v>
      </c>
      <c r="K24" s="24">
        <v>34.799785818776897</v>
      </c>
      <c r="L24" s="5"/>
      <c r="N24" s="5"/>
      <c r="AB24" s="3"/>
    </row>
    <row r="25" spans="1:28" x14ac:dyDescent="0.2">
      <c r="A25" s="19" t="s">
        <v>20</v>
      </c>
      <c r="B25" s="20" t="s">
        <v>15</v>
      </c>
      <c r="C25" s="20">
        <v>2</v>
      </c>
      <c r="D25" s="19" t="s">
        <v>21</v>
      </c>
      <c r="E25" s="21">
        <v>365</v>
      </c>
      <c r="F25" s="20">
        <v>8</v>
      </c>
      <c r="G25" s="20" t="s">
        <v>17</v>
      </c>
      <c r="H25" s="22">
        <v>31.846733739330034</v>
      </c>
      <c r="I25" s="22">
        <v>32.802135751509937</v>
      </c>
      <c r="J25" s="22">
        <v>33.786199824055238</v>
      </c>
      <c r="K25" s="24">
        <v>34.799785818776897</v>
      </c>
      <c r="L25" s="5"/>
      <c r="N25" s="5"/>
      <c r="AB25" s="3"/>
    </row>
    <row r="26" spans="1:28" x14ac:dyDescent="0.2">
      <c r="A26" s="19" t="s">
        <v>22</v>
      </c>
      <c r="B26" s="20" t="s">
        <v>15</v>
      </c>
      <c r="C26" s="20">
        <v>2</v>
      </c>
      <c r="D26" s="19" t="s">
        <v>23</v>
      </c>
      <c r="E26" s="21">
        <v>328</v>
      </c>
      <c r="F26" s="20">
        <v>7</v>
      </c>
      <c r="G26" s="20" t="s">
        <v>17</v>
      </c>
      <c r="H26" s="22">
        <v>31.846733739330034</v>
      </c>
      <c r="I26" s="22">
        <v>32.802135751509937</v>
      </c>
      <c r="J26" s="22">
        <v>33.786199824055238</v>
      </c>
      <c r="K26" s="24">
        <v>34.799785818776897</v>
      </c>
      <c r="L26" s="5"/>
      <c r="N26" s="5"/>
      <c r="AB26" s="3"/>
    </row>
    <row r="27" spans="1:28" x14ac:dyDescent="0.2">
      <c r="A27" s="19" t="s">
        <v>24</v>
      </c>
      <c r="B27" s="20" t="s">
        <v>15</v>
      </c>
      <c r="C27" s="20">
        <v>2</v>
      </c>
      <c r="D27" s="19" t="s">
        <v>25</v>
      </c>
      <c r="E27" s="21">
        <v>368</v>
      </c>
      <c r="F27" s="20">
        <v>8</v>
      </c>
      <c r="G27" s="20" t="s">
        <v>17</v>
      </c>
      <c r="H27" s="22">
        <v>31.846733739330034</v>
      </c>
      <c r="I27" s="22">
        <v>32.802135751509937</v>
      </c>
      <c r="J27" s="22">
        <v>33.786199824055238</v>
      </c>
      <c r="K27" s="24">
        <v>34.799785818776897</v>
      </c>
      <c r="L27" s="5"/>
      <c r="N27" s="5"/>
      <c r="AB27" s="3"/>
    </row>
    <row r="28" spans="1:28" x14ac:dyDescent="0.2">
      <c r="A28" s="19" t="s">
        <v>26</v>
      </c>
      <c r="B28" s="20" t="s">
        <v>15</v>
      </c>
      <c r="C28" s="20">
        <v>2</v>
      </c>
      <c r="D28" s="19" t="s">
        <v>27</v>
      </c>
      <c r="E28" s="21">
        <v>368</v>
      </c>
      <c r="F28" s="20">
        <v>8</v>
      </c>
      <c r="G28" s="20" t="s">
        <v>17</v>
      </c>
      <c r="H28" s="22">
        <v>31.846733739330034</v>
      </c>
      <c r="I28" s="22">
        <v>32.802135751509937</v>
      </c>
      <c r="J28" s="22">
        <v>33.786199824055238</v>
      </c>
      <c r="K28" s="24">
        <v>34.799785818776897</v>
      </c>
      <c r="L28" s="5"/>
      <c r="N28" s="5"/>
      <c r="AB28" s="3"/>
    </row>
    <row r="29" spans="1:28" x14ac:dyDescent="0.2">
      <c r="A29" s="19" t="s">
        <v>28</v>
      </c>
      <c r="B29" s="20" t="s">
        <v>15</v>
      </c>
      <c r="C29" s="20">
        <v>2</v>
      </c>
      <c r="D29" s="19" t="s">
        <v>29</v>
      </c>
      <c r="E29" s="21">
        <v>363</v>
      </c>
      <c r="F29" s="20">
        <v>8</v>
      </c>
      <c r="G29" s="20" t="s">
        <v>17</v>
      </c>
      <c r="H29" s="22">
        <v>31.846733739330034</v>
      </c>
      <c r="I29" s="22">
        <v>32.802135751509937</v>
      </c>
      <c r="J29" s="22">
        <v>33.786199824055238</v>
      </c>
      <c r="K29" s="24">
        <v>34.799785818776897</v>
      </c>
      <c r="L29" s="5"/>
      <c r="N29" s="5"/>
      <c r="AB29" s="3"/>
    </row>
    <row r="30" spans="1:28" x14ac:dyDescent="0.2">
      <c r="A30" s="19" t="s">
        <v>31</v>
      </c>
      <c r="B30" s="20" t="s">
        <v>15</v>
      </c>
      <c r="C30" s="20">
        <v>2</v>
      </c>
      <c r="D30" s="19" t="s">
        <v>32</v>
      </c>
      <c r="E30" s="21">
        <v>363</v>
      </c>
      <c r="F30" s="20">
        <v>8</v>
      </c>
      <c r="G30" s="20" t="s">
        <v>17</v>
      </c>
      <c r="H30" s="22">
        <v>31.846733739330034</v>
      </c>
      <c r="I30" s="22">
        <v>32.802135751509937</v>
      </c>
      <c r="J30" s="22">
        <v>33.786199824055238</v>
      </c>
      <c r="K30" s="24">
        <v>34.799785818776897</v>
      </c>
      <c r="L30" s="5"/>
      <c r="N30" s="5"/>
      <c r="AB30" s="3"/>
    </row>
    <row r="31" spans="1:28" x14ac:dyDescent="0.2">
      <c r="A31" s="19" t="s">
        <v>33</v>
      </c>
      <c r="B31" s="20" t="s">
        <v>15</v>
      </c>
      <c r="C31" s="20">
        <v>2</v>
      </c>
      <c r="D31" s="19" t="s">
        <v>34</v>
      </c>
      <c r="E31" s="21">
        <v>365</v>
      </c>
      <c r="F31" s="20">
        <v>8</v>
      </c>
      <c r="G31" s="20" t="s">
        <v>17</v>
      </c>
      <c r="H31" s="22">
        <v>31.846733739330034</v>
      </c>
      <c r="I31" s="22">
        <v>32.802135751509937</v>
      </c>
      <c r="J31" s="22">
        <v>33.786199824055238</v>
      </c>
      <c r="K31" s="24">
        <v>34.799785818776897</v>
      </c>
      <c r="L31" s="5"/>
      <c r="N31" s="5"/>
      <c r="AB31" s="3"/>
    </row>
    <row r="32" spans="1:28" x14ac:dyDescent="0.2">
      <c r="A32" s="19" t="s">
        <v>35</v>
      </c>
      <c r="B32" s="20" t="s">
        <v>15</v>
      </c>
      <c r="C32" s="20">
        <v>2</v>
      </c>
      <c r="D32" s="19" t="s">
        <v>36</v>
      </c>
      <c r="E32" s="21">
        <v>363</v>
      </c>
      <c r="F32" s="20">
        <v>8</v>
      </c>
      <c r="G32" s="20" t="s">
        <v>17</v>
      </c>
      <c r="H32" s="22">
        <v>31.846733739330034</v>
      </c>
      <c r="I32" s="22">
        <v>32.802135751509937</v>
      </c>
      <c r="J32" s="22">
        <v>33.786199824055238</v>
      </c>
      <c r="K32" s="24">
        <v>34.799785818776897</v>
      </c>
      <c r="L32" s="5"/>
      <c r="N32" s="5"/>
      <c r="AB32" s="3"/>
    </row>
    <row r="33" spans="1:29" x14ac:dyDescent="0.2">
      <c r="A33" s="19" t="s">
        <v>37</v>
      </c>
      <c r="B33" s="20" t="s">
        <v>15</v>
      </c>
      <c r="C33" s="20">
        <v>2</v>
      </c>
      <c r="D33" s="19" t="s">
        <v>38</v>
      </c>
      <c r="E33" s="21">
        <v>363</v>
      </c>
      <c r="F33" s="20">
        <v>8</v>
      </c>
      <c r="G33" s="20" t="s">
        <v>17</v>
      </c>
      <c r="H33" s="22">
        <v>31.846733739330034</v>
      </c>
      <c r="I33" s="22">
        <v>32.802135751509937</v>
      </c>
      <c r="J33" s="22">
        <v>33.786199824055238</v>
      </c>
      <c r="K33" s="24">
        <v>34.799785818776897</v>
      </c>
      <c r="L33" s="5"/>
      <c r="N33" s="5"/>
      <c r="AB33" s="3"/>
    </row>
    <row r="34" spans="1:29" x14ac:dyDescent="0.2">
      <c r="A34" s="19"/>
      <c r="B34" s="20"/>
      <c r="C34" s="20"/>
      <c r="D34" s="19"/>
      <c r="E34" s="21"/>
      <c r="F34" s="20"/>
      <c r="G34" s="20"/>
      <c r="H34" s="22"/>
      <c r="I34" s="22"/>
      <c r="J34" s="22"/>
      <c r="L34" s="5"/>
      <c r="N34" s="5"/>
      <c r="AB34" s="3"/>
    </row>
    <row r="35" spans="1:29" x14ac:dyDescent="0.2">
      <c r="A35" s="19"/>
      <c r="B35" s="20"/>
      <c r="C35" s="20"/>
      <c r="D35" s="19"/>
      <c r="E35" s="21"/>
      <c r="F35" s="20"/>
      <c r="G35" s="20"/>
      <c r="H35" s="22"/>
      <c r="I35" s="22"/>
      <c r="J35" s="22"/>
      <c r="L35" s="5"/>
      <c r="N35" s="5"/>
      <c r="AB35" s="3"/>
    </row>
    <row r="36" spans="1:29" x14ac:dyDescent="0.2">
      <c r="A36" s="25" t="s">
        <v>41</v>
      </c>
      <c r="B36" s="20"/>
      <c r="C36" s="20"/>
      <c r="D36" s="19"/>
      <c r="E36" s="21"/>
      <c r="F36" s="20"/>
      <c r="G36" s="20"/>
      <c r="H36" s="22"/>
      <c r="I36" s="22"/>
      <c r="J36" s="22"/>
      <c r="L36" s="5"/>
      <c r="N36" s="5"/>
      <c r="AB36" s="3"/>
    </row>
    <row r="37" spans="1:29" x14ac:dyDescent="0.2">
      <c r="A37" s="1"/>
      <c r="B37" s="6"/>
      <c r="C37" s="6"/>
      <c r="D37" s="7"/>
      <c r="E37" s="6"/>
      <c r="F37" s="6"/>
      <c r="G37" s="6"/>
      <c r="H37" s="6"/>
      <c r="I37" s="6"/>
      <c r="J37" s="6"/>
    </row>
    <row r="38" spans="1:29" x14ac:dyDescent="0.2">
      <c r="A38" s="26"/>
      <c r="B38" s="27" t="s">
        <v>42</v>
      </c>
      <c r="C38" s="28"/>
      <c r="D38" s="29"/>
      <c r="E38" s="28"/>
      <c r="F38" s="28"/>
      <c r="G38" s="28"/>
      <c r="H38" s="20"/>
      <c r="I38" s="20"/>
      <c r="J38" s="20"/>
      <c r="K38" s="20"/>
    </row>
    <row r="39" spans="1:29" ht="15.75" x14ac:dyDescent="0.2">
      <c r="A39" s="30" t="s">
        <v>43</v>
      </c>
      <c r="B39" s="31"/>
      <c r="C39" s="32">
        <v>1.3183465794299998</v>
      </c>
      <c r="D39" s="25" t="s">
        <v>44</v>
      </c>
      <c r="E39" s="33"/>
      <c r="F39" s="33"/>
      <c r="G39" s="34"/>
      <c r="H39" s="34"/>
      <c r="I39" s="34"/>
      <c r="J39" s="34"/>
      <c r="K39" s="35"/>
      <c r="O39" s="36"/>
      <c r="P39" s="37"/>
    </row>
    <row r="40" spans="1:29" ht="16.5" thickBot="1" x14ac:dyDescent="0.25">
      <c r="A40" s="38" t="s">
        <v>45</v>
      </c>
      <c r="B40" s="39"/>
      <c r="C40" s="40"/>
      <c r="D40" s="39"/>
      <c r="E40" s="41"/>
      <c r="F40" s="41"/>
      <c r="G40" s="40"/>
      <c r="H40" s="40"/>
      <c r="I40" s="40"/>
      <c r="J40" s="40"/>
      <c r="K40" s="42"/>
      <c r="L40" s="2"/>
      <c r="M40" s="43">
        <v>1.02</v>
      </c>
      <c r="O40" s="44"/>
      <c r="P40" s="37"/>
    </row>
    <row r="41" spans="1:29" s="19" customFormat="1" ht="15.75" x14ac:dyDescent="0.2">
      <c r="A41" s="45"/>
      <c r="B41" s="31"/>
      <c r="C41" s="34"/>
      <c r="D41" s="31"/>
      <c r="E41" s="33"/>
      <c r="F41" s="33"/>
      <c r="G41" s="34"/>
      <c r="H41" s="34"/>
      <c r="I41" s="34"/>
      <c r="J41" s="34"/>
      <c r="K41" s="35"/>
      <c r="L41" s="2"/>
      <c r="N41" s="46"/>
      <c r="O41" s="47"/>
      <c r="P41" s="37"/>
      <c r="Q41" s="37"/>
      <c r="R41" s="5"/>
      <c r="S41" s="5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1:29" s="19" customFormat="1" ht="15.75" x14ac:dyDescent="0.2">
      <c r="A42" s="48" t="s">
        <v>46</v>
      </c>
      <c r="C42" s="34"/>
      <c r="D42" s="31"/>
      <c r="E42" s="33"/>
      <c r="F42" s="33"/>
      <c r="G42" s="34"/>
      <c r="H42" s="34"/>
      <c r="I42" s="34"/>
      <c r="J42" s="34"/>
      <c r="K42" s="35"/>
      <c r="L42" s="2"/>
      <c r="N42" s="37"/>
      <c r="O42" s="49"/>
      <c r="P42" s="37"/>
      <c r="Q42" s="46"/>
      <c r="R42" s="5"/>
      <c r="S42" s="5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s="4" customFormat="1" x14ac:dyDescent="0.2">
      <c r="A43" s="50" t="s">
        <v>47</v>
      </c>
      <c r="B43" s="19"/>
      <c r="C43" s="51"/>
      <c r="D43" s="51"/>
      <c r="E43" s="51"/>
      <c r="F43" s="52"/>
      <c r="G43" s="51"/>
      <c r="H43" s="51"/>
      <c r="I43" s="51"/>
      <c r="J43" s="51"/>
      <c r="K43" s="51"/>
      <c r="L43" s="51"/>
      <c r="M43" s="53"/>
      <c r="N43" s="19"/>
      <c r="P43" s="5"/>
      <c r="Q43" s="5"/>
      <c r="R43" s="5"/>
      <c r="S43" s="5"/>
      <c r="T43" s="12"/>
      <c r="U43" s="12"/>
      <c r="V43" s="12"/>
      <c r="W43" s="12"/>
      <c r="X43" s="12"/>
      <c r="Y43" s="12"/>
      <c r="Z43" s="12"/>
      <c r="AA43" s="12"/>
      <c r="AB43" s="12"/>
      <c r="AC43" s="54"/>
    </row>
    <row r="44" spans="1:29" s="4" customFormat="1" x14ac:dyDescent="0.2">
      <c r="A44" s="19"/>
      <c r="B44" s="55"/>
      <c r="C44" s="51"/>
      <c r="D44" s="56" t="s">
        <v>48</v>
      </c>
      <c r="E44" s="57"/>
      <c r="F44" s="58"/>
      <c r="G44" s="57"/>
      <c r="H44" s="56" t="s">
        <v>49</v>
      </c>
      <c r="I44" s="56"/>
      <c r="J44" s="51"/>
      <c r="K44" s="51"/>
      <c r="L44" s="56"/>
      <c r="M44" s="53"/>
      <c r="N44" s="19"/>
      <c r="P44" s="5"/>
      <c r="Q44" s="5"/>
      <c r="R44" s="5"/>
      <c r="S44" s="5"/>
      <c r="T44" s="12"/>
      <c r="U44" s="12"/>
      <c r="V44" s="12"/>
      <c r="W44" s="12"/>
      <c r="X44" s="12"/>
      <c r="Y44" s="12"/>
      <c r="Z44" s="12"/>
      <c r="AA44" s="12"/>
      <c r="AB44" s="12"/>
      <c r="AC44" s="54"/>
    </row>
    <row r="45" spans="1:29" s="4" customFormat="1" ht="45" x14ac:dyDescent="0.2">
      <c r="A45" s="19"/>
      <c r="B45" s="55"/>
      <c r="C45" s="51"/>
      <c r="D45" s="56"/>
      <c r="E45" s="57"/>
      <c r="F45" s="58"/>
      <c r="G45" s="57"/>
      <c r="H45" s="59" t="s">
        <v>50</v>
      </c>
      <c r="I45" s="59" t="s">
        <v>51</v>
      </c>
      <c r="J45" s="51"/>
      <c r="K45" s="51"/>
      <c r="L45"/>
      <c r="M45" s="53"/>
      <c r="N45" s="19"/>
      <c r="P45" s="5"/>
      <c r="Q45" s="5"/>
      <c r="R45" s="5"/>
      <c r="S45" s="5"/>
      <c r="T45" s="12"/>
      <c r="U45" s="12"/>
      <c r="V45" s="12"/>
      <c r="W45" s="12"/>
      <c r="X45" s="12"/>
      <c r="Y45" s="12"/>
      <c r="Z45" s="12"/>
      <c r="AA45" s="12"/>
      <c r="AB45" s="12"/>
      <c r="AC45" s="54"/>
    </row>
    <row r="46" spans="1:29" s="4" customFormat="1" x14ac:dyDescent="0.2">
      <c r="A46" s="19"/>
      <c r="B46" s="55"/>
      <c r="C46" s="51"/>
      <c r="D46" s="60" t="s">
        <v>52</v>
      </c>
      <c r="E46" s="51"/>
      <c r="F46" s="52"/>
      <c r="G46" s="51"/>
      <c r="H46" s="61">
        <v>0.44434660002117982</v>
      </c>
      <c r="I46" s="61"/>
      <c r="J46" s="51"/>
      <c r="K46" s="62"/>
      <c r="L46" s="62"/>
      <c r="M46" s="53"/>
      <c r="N46" s="19"/>
      <c r="P46" s="5"/>
      <c r="Q46" s="5"/>
      <c r="R46" s="5"/>
      <c r="S46" s="5"/>
      <c r="T46" s="12"/>
      <c r="U46" s="12"/>
      <c r="V46" s="12"/>
      <c r="W46" s="12"/>
      <c r="X46" s="12"/>
      <c r="Y46" s="12"/>
      <c r="Z46" s="12"/>
      <c r="AA46" s="12"/>
      <c r="AB46" s="12"/>
      <c r="AC46" s="54"/>
    </row>
    <row r="47" spans="1:29" s="4" customFormat="1" x14ac:dyDescent="0.2">
      <c r="A47" s="19"/>
      <c r="B47" s="55"/>
      <c r="C47" s="51"/>
      <c r="D47" s="60" t="s">
        <v>53</v>
      </c>
      <c r="E47" s="51"/>
      <c r="F47" s="52"/>
      <c r="G47" s="63"/>
      <c r="H47" s="61">
        <v>0.65424644606249982</v>
      </c>
      <c r="I47" s="61">
        <v>1.2430682475187496</v>
      </c>
      <c r="J47" s="51"/>
      <c r="K47" s="62"/>
      <c r="L47" s="64"/>
      <c r="M47" s="53"/>
      <c r="N47" s="19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  <row r="48" spans="1:29" s="4" customFormat="1" x14ac:dyDescent="0.2">
      <c r="A48" s="19"/>
      <c r="B48" s="55"/>
      <c r="C48" s="51"/>
      <c r="D48" s="51" t="s">
        <v>54</v>
      </c>
      <c r="E48" s="51"/>
      <c r="F48" s="52"/>
      <c r="G48" s="51"/>
      <c r="H48" s="61" t="s">
        <v>55</v>
      </c>
      <c r="I48" s="61">
        <v>1.0657375484882983</v>
      </c>
      <c r="J48" s="51"/>
      <c r="K48" s="62"/>
      <c r="L48" s="51"/>
      <c r="M48" s="53"/>
      <c r="N48" s="19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1:28" s="4" customFormat="1" x14ac:dyDescent="0.2">
      <c r="A49" s="19"/>
      <c r="B49" s="55"/>
      <c r="C49" s="51"/>
      <c r="D49" s="60" t="s">
        <v>56</v>
      </c>
      <c r="E49" s="51"/>
      <c r="F49" s="52"/>
      <c r="G49" s="51"/>
      <c r="H49" s="61">
        <v>1.8318900489750001</v>
      </c>
      <c r="I49" s="61"/>
      <c r="J49" s="51"/>
      <c r="K49" s="62"/>
      <c r="L49" s="62"/>
      <c r="M49" s="53"/>
      <c r="N49" s="19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</row>
    <row r="50" spans="1:28" s="4" customFormat="1" x14ac:dyDescent="0.2">
      <c r="A50" s="19"/>
      <c r="B50" s="65"/>
      <c r="C50" s="51"/>
      <c r="D50" s="51" t="s">
        <v>57</v>
      </c>
      <c r="E50" s="51"/>
      <c r="F50" s="52"/>
      <c r="G50" s="51"/>
      <c r="H50" s="51">
        <v>1.6356161151562498</v>
      </c>
      <c r="I50" s="51"/>
      <c r="J50" s="51"/>
      <c r="K50" s="51"/>
      <c r="L50" s="51"/>
      <c r="M50" s="53"/>
      <c r="N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s="4" customFormat="1" x14ac:dyDescent="0.2">
      <c r="A51" s="19"/>
      <c r="B51" s="65"/>
      <c r="C51" s="51"/>
      <c r="D51" s="51" t="s">
        <v>58</v>
      </c>
      <c r="E51" s="51"/>
      <c r="F51" s="52"/>
      <c r="G51" s="51"/>
      <c r="H51" s="51">
        <v>1.0957493437499999</v>
      </c>
      <c r="I51" s="51"/>
      <c r="J51" s="51"/>
      <c r="K51" s="51"/>
      <c r="L51" s="51"/>
      <c r="M51" s="53"/>
      <c r="N51" s="19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</row>
    <row r="52" spans="1:28" s="4" customFormat="1" x14ac:dyDescent="0.2">
      <c r="A52" s="19"/>
      <c r="B52" s="65"/>
      <c r="C52" s="51"/>
      <c r="D52" s="51" t="s">
        <v>59</v>
      </c>
      <c r="E52" s="51"/>
      <c r="F52" s="52"/>
      <c r="G52" s="51"/>
      <c r="H52" s="51">
        <v>1.7940209843749997</v>
      </c>
      <c r="I52" s="51"/>
      <c r="J52" s="51"/>
      <c r="K52" s="51"/>
      <c r="L52" s="51"/>
      <c r="M52" s="53"/>
      <c r="N52" s="19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</row>
    <row r="53" spans="1:28" s="4" customFormat="1" x14ac:dyDescent="0.2">
      <c r="A53" s="19"/>
      <c r="B53" s="65"/>
      <c r="C53" s="51"/>
      <c r="D53" s="51"/>
      <c r="E53" s="51"/>
      <c r="F53" s="52"/>
      <c r="G53" s="51"/>
      <c r="H53" s="51"/>
      <c r="I53" s="51"/>
      <c r="J53" s="51"/>
      <c r="K53" s="51"/>
      <c r="L53" s="51"/>
      <c r="M53" s="53"/>
      <c r="N53" s="19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1:28" s="4" customFormat="1" x14ac:dyDescent="0.2">
      <c r="A54" s="19"/>
      <c r="B54" s="65"/>
      <c r="C54" s="51"/>
      <c r="D54" s="51"/>
      <c r="E54" s="51"/>
      <c r="F54" s="52"/>
      <c r="G54" s="51"/>
      <c r="H54" s="51"/>
      <c r="I54" s="51"/>
      <c r="J54" s="51"/>
      <c r="K54" s="51"/>
      <c r="L54" s="51"/>
      <c r="M54" s="53"/>
      <c r="N54" s="19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1:28" s="4" customFormat="1" x14ac:dyDescent="0.2">
      <c r="A55" s="19"/>
      <c r="B55" s="55" t="s">
        <v>60</v>
      </c>
      <c r="C55" s="51"/>
      <c r="D55" s="51"/>
      <c r="E55" s="51"/>
      <c r="F55" s="52"/>
      <c r="G55" s="51"/>
      <c r="H55" s="51"/>
      <c r="I55" s="51"/>
      <c r="J55" s="51"/>
      <c r="K55" s="51"/>
      <c r="L55" s="51"/>
      <c r="M55" s="53"/>
      <c r="N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</row>
    <row r="56" spans="1:28" s="4" customFormat="1" x14ac:dyDescent="0.2">
      <c r="A56" s="19"/>
      <c r="B56" s="55" t="s">
        <v>61</v>
      </c>
      <c r="C56" s="51"/>
      <c r="D56" s="51"/>
      <c r="E56" s="51"/>
      <c r="F56" s="52"/>
      <c r="G56" s="51"/>
      <c r="H56" s="51"/>
      <c r="I56" s="51"/>
      <c r="J56" s="51"/>
      <c r="K56" s="51"/>
      <c r="L56" s="51"/>
      <c r="M56" s="53"/>
      <c r="N56" s="19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</row>
    <row r="57" spans="1:28" s="4" customFormat="1" x14ac:dyDescent="0.2">
      <c r="A57" s="19"/>
      <c r="B57" s="55" t="s">
        <v>62</v>
      </c>
      <c r="C57" s="51"/>
      <c r="D57" s="51"/>
      <c r="E57" s="51"/>
      <c r="F57" s="52"/>
      <c r="G57" s="51"/>
      <c r="H57" s="51"/>
      <c r="I57" s="51"/>
      <c r="J57" s="51"/>
      <c r="K57" s="51"/>
      <c r="L57" s="51"/>
      <c r="M57" s="53"/>
      <c r="N57" s="19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</row>
    <row r="58" spans="1:28" s="4" customFormat="1" x14ac:dyDescent="0.2">
      <c r="A58" s="19"/>
      <c r="B58" s="55" t="s">
        <v>63</v>
      </c>
      <c r="C58" s="51"/>
      <c r="D58" s="51"/>
      <c r="E58" s="51"/>
      <c r="F58" s="52"/>
      <c r="G58" s="51"/>
      <c r="H58" s="51"/>
      <c r="I58" s="51"/>
      <c r="J58" s="51"/>
      <c r="K58" s="51"/>
      <c r="L58" s="51"/>
      <c r="M58" s="53"/>
      <c r="N58" s="19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</row>
    <row r="59" spans="1:28" s="4" customFormat="1" x14ac:dyDescent="0.2">
      <c r="A59" s="19"/>
      <c r="B59" s="55" t="s">
        <v>64</v>
      </c>
      <c r="C59" s="51"/>
      <c r="D59" s="51"/>
      <c r="E59" s="51"/>
      <c r="F59" s="52"/>
      <c r="G59" s="51"/>
      <c r="H59" s="51"/>
      <c r="I59" s="51"/>
      <c r="J59" s="51"/>
      <c r="K59" s="51"/>
      <c r="L59" s="51"/>
      <c r="M59" s="53"/>
      <c r="N59" s="19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</row>
    <row r="60" spans="1:28" s="4" customFormat="1" x14ac:dyDescent="0.2">
      <c r="A60" s="19"/>
      <c r="B60" s="55" t="s">
        <v>65</v>
      </c>
      <c r="C60" s="51"/>
      <c r="D60" s="51"/>
      <c r="E60" s="51"/>
      <c r="F60" s="52"/>
      <c r="G60" s="51"/>
      <c r="H60" s="51"/>
      <c r="I60" s="51"/>
      <c r="J60" s="51"/>
      <c r="K60" s="51"/>
      <c r="L60" s="51"/>
      <c r="M60" s="53"/>
      <c r="N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</row>
    <row r="61" spans="1:28" s="4" customFormat="1" x14ac:dyDescent="0.2">
      <c r="A61" s="19"/>
      <c r="B61" s="65" t="s">
        <v>66</v>
      </c>
      <c r="C61" s="51"/>
      <c r="D61" s="51"/>
      <c r="E61" s="51"/>
      <c r="F61" s="52"/>
      <c r="G61" s="51"/>
      <c r="H61" s="51"/>
      <c r="I61" s="51"/>
      <c r="J61" s="51"/>
      <c r="K61" s="51"/>
      <c r="L61" s="51"/>
      <c r="M61" s="53"/>
      <c r="N61" s="19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</row>
    <row r="62" spans="1:28" s="4" customFormat="1" x14ac:dyDescent="0.2">
      <c r="A62" s="19"/>
      <c r="B62" s="65" t="s">
        <v>67</v>
      </c>
      <c r="C62" s="51"/>
      <c r="D62" s="51"/>
      <c r="E62" s="51"/>
      <c r="F62" s="52"/>
      <c r="G62" s="51"/>
      <c r="H62" s="51"/>
      <c r="I62" s="51"/>
      <c r="J62" s="51"/>
      <c r="K62" s="51"/>
      <c r="L62" s="51"/>
      <c r="M62" s="53"/>
      <c r="N62" s="19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</row>
    <row r="63" spans="1:28" s="4" customFormat="1" x14ac:dyDescent="0.2">
      <c r="A63" s="19"/>
      <c r="B63" s="55" t="s">
        <v>68</v>
      </c>
      <c r="C63" s="51"/>
      <c r="D63" s="51"/>
      <c r="E63" s="51"/>
      <c r="F63" s="52"/>
      <c r="G63" s="51"/>
      <c r="H63" s="51"/>
      <c r="I63" s="51"/>
      <c r="J63" s="51"/>
      <c r="K63" s="51"/>
      <c r="L63" s="51"/>
      <c r="M63" s="53"/>
      <c r="N63" s="19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1:28" s="4" customFormat="1" x14ac:dyDescent="0.2">
      <c r="A64" s="19"/>
      <c r="B64" s="55" t="s">
        <v>69</v>
      </c>
      <c r="C64" s="51"/>
      <c r="D64" s="51"/>
      <c r="E64" s="51"/>
      <c r="F64" s="52"/>
      <c r="G64" s="51"/>
      <c r="H64" s="51"/>
      <c r="I64" s="51"/>
      <c r="J64" s="51"/>
      <c r="K64" s="51"/>
      <c r="L64" s="51"/>
      <c r="M64" s="53"/>
      <c r="N64" s="19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1:28" s="4" customFormat="1" x14ac:dyDescent="0.2">
      <c r="A65" s="19"/>
      <c r="B65" s="55" t="s">
        <v>70</v>
      </c>
      <c r="C65" s="51"/>
      <c r="D65" s="51"/>
      <c r="E65" s="51"/>
      <c r="F65" s="52"/>
      <c r="G65" s="51"/>
      <c r="H65" s="51"/>
      <c r="I65" s="51"/>
      <c r="J65" s="51"/>
      <c r="K65" s="51"/>
      <c r="L65" s="51"/>
      <c r="M65" s="53"/>
      <c r="N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1:28" s="4" customFormat="1" x14ac:dyDescent="0.2">
      <c r="A66" s="19"/>
      <c r="B66" s="55" t="s">
        <v>71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1:28" s="4" customFormat="1" x14ac:dyDescent="0.2">
      <c r="A67" s="19"/>
      <c r="B67" s="55" t="s">
        <v>72</v>
      </c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s="4" customFormat="1" x14ac:dyDescent="0.2">
      <c r="A68" s="19"/>
      <c r="B68" s="55" t="s">
        <v>73</v>
      </c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s="4" customFormat="1" x14ac:dyDescent="0.2">
      <c r="A69" s="19"/>
      <c r="B69" s="55" t="s">
        <v>74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s="4" customFormat="1" x14ac:dyDescent="0.2">
      <c r="A70" s="19"/>
      <c r="B70" s="55" t="s">
        <v>75</v>
      </c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</row>
    <row r="71" spans="1:28" s="4" customFormat="1" x14ac:dyDescent="0.2">
      <c r="A71" s="19"/>
      <c r="B71" s="55" t="s">
        <v>76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</row>
    <row r="72" spans="1:28" s="4" customFormat="1" x14ac:dyDescent="0.2">
      <c r="A72" s="19"/>
      <c r="B72" s="55" t="s">
        <v>77</v>
      </c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</row>
    <row r="73" spans="1:28" s="4" customFormat="1" x14ac:dyDescent="0.2">
      <c r="A73" s="19"/>
      <c r="B73" s="55" t="s">
        <v>78</v>
      </c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</row>
    <row r="74" spans="1:28" s="4" customFormat="1" x14ac:dyDescent="0.2">
      <c r="A74" s="19"/>
      <c r="B74" s="55" t="s">
        <v>79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</row>
    <row r="75" spans="1:28" s="4" customFormat="1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</row>
    <row r="76" spans="1:28" s="4" customFormat="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</row>
    <row r="77" spans="1:28" s="4" customFormat="1" x14ac:dyDescent="0.2">
      <c r="A77" s="19"/>
      <c r="B77" s="23" t="s">
        <v>80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</row>
    <row r="78" spans="1:28" s="4" customFormat="1" x14ac:dyDescent="0.2">
      <c r="A78" s="19" t="s">
        <v>81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1:28" s="4" customFormat="1" x14ac:dyDescent="0.2">
      <c r="A79" s="19" t="s">
        <v>82</v>
      </c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1:28" s="4" customFormat="1" x14ac:dyDescent="0.2">
      <c r="A80" s="19" t="s">
        <v>83</v>
      </c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pans="1:28" s="19" customFormat="1" x14ac:dyDescent="0.2">
      <c r="A81" s="26"/>
      <c r="B81" s="66"/>
      <c r="C81" s="67"/>
      <c r="E81" s="66"/>
      <c r="F81" s="66"/>
      <c r="G81" s="28"/>
      <c r="H81" s="68"/>
      <c r="I81" s="68"/>
      <c r="J81" s="68"/>
      <c r="O81" s="69">
        <v>0.90306720000000007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</row>
    <row r="82" spans="1:28" s="19" customFormat="1" x14ac:dyDescent="0.2">
      <c r="A82" s="26"/>
      <c r="B82" s="23" t="s">
        <v>84</v>
      </c>
      <c r="C82" s="70"/>
      <c r="D82" s="70"/>
      <c r="E82" s="66"/>
      <c r="F82" s="66"/>
      <c r="G82" s="28"/>
      <c r="H82" s="68"/>
      <c r="I82" s="68"/>
      <c r="J82" s="68"/>
      <c r="O82" s="69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</row>
    <row r="83" spans="1:28" s="19" customFormat="1" x14ac:dyDescent="0.2">
      <c r="A83" s="27" t="s">
        <v>85</v>
      </c>
      <c r="B83" s="66"/>
      <c r="C83" s="67"/>
      <c r="D83" s="68"/>
      <c r="E83" s="66"/>
      <c r="F83" s="66"/>
      <c r="G83" s="28"/>
      <c r="H83" s="68"/>
      <c r="I83" s="68"/>
      <c r="J83" s="68"/>
      <c r="K83" s="71"/>
      <c r="O83" s="4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</row>
    <row r="84" spans="1:28" s="19" customFormat="1" x14ac:dyDescent="0.2">
      <c r="A84" s="72" t="s">
        <v>86</v>
      </c>
      <c r="B84" s="26"/>
      <c r="C84" s="68"/>
      <c r="D84" s="26"/>
      <c r="E84" s="68"/>
      <c r="F84" s="68"/>
      <c r="G84" s="28"/>
      <c r="H84" s="68"/>
      <c r="I84" s="68"/>
      <c r="J84" s="68"/>
      <c r="L84" s="73"/>
      <c r="O84" s="4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</row>
    <row r="85" spans="1:28" s="19" customFormat="1" x14ac:dyDescent="0.2">
      <c r="A85" s="72" t="s">
        <v>87</v>
      </c>
      <c r="B85" s="26"/>
      <c r="C85" s="68"/>
      <c r="D85" s="26"/>
      <c r="E85" s="68"/>
      <c r="F85" s="68"/>
      <c r="G85" s="28"/>
      <c r="H85" s="68"/>
      <c r="I85" s="68"/>
      <c r="J85" s="68"/>
      <c r="L85" s="73"/>
      <c r="O85" s="4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19" customFormat="1" x14ac:dyDescent="0.2">
      <c r="A86" s="72"/>
      <c r="B86" s="26"/>
      <c r="C86" s="68"/>
      <c r="D86" s="26"/>
      <c r="E86" s="68"/>
      <c r="F86" s="68"/>
      <c r="G86" s="28"/>
      <c r="H86" s="68"/>
      <c r="I86" s="68"/>
      <c r="J86" s="68"/>
      <c r="L86" s="73"/>
      <c r="O86" s="4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  <row r="87" spans="1:28" s="19" customFormat="1" x14ac:dyDescent="0.2">
      <c r="A87" s="72"/>
      <c r="B87" s="23" t="s">
        <v>88</v>
      </c>
      <c r="C87" s="68"/>
      <c r="D87" s="26"/>
      <c r="E87" s="68"/>
      <c r="F87" s="68"/>
      <c r="G87" s="28"/>
      <c r="H87" s="68"/>
      <c r="I87" s="68"/>
      <c r="J87" s="68"/>
      <c r="L87" s="73"/>
      <c r="O87" s="4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</row>
    <row r="88" spans="1:28" s="19" customFormat="1" x14ac:dyDescent="0.2">
      <c r="A88" s="72" t="s">
        <v>89</v>
      </c>
      <c r="B88" s="26"/>
      <c r="C88" s="68"/>
      <c r="D88" s="26"/>
      <c r="E88" s="68"/>
      <c r="F88" s="68"/>
      <c r="G88" s="28"/>
      <c r="H88" s="68"/>
      <c r="I88" s="68"/>
      <c r="J88" s="68"/>
      <c r="L88" s="73"/>
      <c r="O88" s="4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</row>
    <row r="89" spans="1:28" s="19" customFormat="1" x14ac:dyDescent="0.2">
      <c r="A89" s="72" t="s">
        <v>90</v>
      </c>
      <c r="B89" s="26"/>
      <c r="C89" s="68"/>
      <c r="D89" s="26"/>
      <c r="E89" s="68"/>
      <c r="F89" s="68"/>
      <c r="G89" s="28"/>
      <c r="H89" s="68"/>
      <c r="I89" s="68"/>
      <c r="J89" s="68"/>
      <c r="L89" s="73"/>
      <c r="O89" s="4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</row>
    <row r="90" spans="1:28" s="19" customFormat="1" ht="13.5" customHeight="1" x14ac:dyDescent="0.2">
      <c r="A90" s="72" t="s">
        <v>91</v>
      </c>
      <c r="B90" s="26"/>
      <c r="C90" s="68"/>
      <c r="D90" s="26"/>
      <c r="E90" s="68"/>
      <c r="F90" s="68"/>
      <c r="G90" s="28"/>
      <c r="H90" s="68"/>
      <c r="I90" s="68"/>
      <c r="J90" s="68"/>
      <c r="L90" s="73"/>
      <c r="O90" s="4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</row>
    <row r="91" spans="1:28" s="19" customFormat="1" ht="13.5" customHeight="1" x14ac:dyDescent="0.2">
      <c r="A91" s="72" t="s">
        <v>92</v>
      </c>
      <c r="B91" s="26"/>
      <c r="C91" s="68"/>
      <c r="D91" s="26"/>
      <c r="E91" s="68"/>
      <c r="F91" s="68"/>
      <c r="G91" s="28"/>
      <c r="H91" s="68"/>
      <c r="I91" s="68"/>
      <c r="J91" s="68"/>
      <c r="L91" s="73"/>
      <c r="O91" s="4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</row>
    <row r="92" spans="1:28" s="19" customFormat="1" ht="13.5" customHeight="1" x14ac:dyDescent="0.2">
      <c r="A92" s="72" t="s">
        <v>93</v>
      </c>
      <c r="B92" s="32">
        <v>1.1751908452499999</v>
      </c>
      <c r="C92" s="72" t="s">
        <v>94</v>
      </c>
      <c r="D92" s="26"/>
      <c r="E92" s="68"/>
      <c r="F92" s="68"/>
      <c r="G92" s="28"/>
      <c r="H92" s="68"/>
      <c r="I92" s="68"/>
      <c r="J92" s="68"/>
      <c r="L92" s="73"/>
      <c r="O92" s="4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</row>
    <row r="93" spans="1:28" s="19" customFormat="1" ht="13.5" thickBot="1" x14ac:dyDescent="0.25">
      <c r="A93" s="74"/>
      <c r="B93" s="75"/>
      <c r="C93" s="76"/>
      <c r="D93" s="75"/>
      <c r="E93" s="76"/>
      <c r="F93" s="76"/>
      <c r="G93" s="77"/>
      <c r="H93" s="76"/>
      <c r="I93" s="76"/>
      <c r="J93" s="76"/>
      <c r="L93" s="78"/>
      <c r="O93" s="4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</row>
    <row r="94" spans="1:28" s="19" customFormat="1" x14ac:dyDescent="0.2">
      <c r="A94" s="26"/>
      <c r="B94" s="79" t="s">
        <v>95</v>
      </c>
      <c r="C94" s="68"/>
      <c r="D94" s="26"/>
      <c r="E94" s="68"/>
      <c r="F94" s="68"/>
      <c r="G94" s="28"/>
      <c r="H94" s="68"/>
      <c r="I94" s="68"/>
      <c r="J94" s="68"/>
      <c r="L94" s="78"/>
      <c r="O94" s="4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</row>
    <row r="95" spans="1:28" s="19" customFormat="1" x14ac:dyDescent="0.2">
      <c r="A95" s="80" t="s">
        <v>96</v>
      </c>
      <c r="B95" s="9"/>
      <c r="C95" s="2"/>
      <c r="D95" s="9"/>
      <c r="E95" s="2"/>
      <c r="F95" s="2"/>
      <c r="G95" s="20"/>
      <c r="H95" s="2"/>
      <c r="I95" s="2"/>
      <c r="J95" s="2"/>
      <c r="O95" s="4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</row>
    <row r="96" spans="1:28" s="19" customFormat="1" ht="15.75" x14ac:dyDescent="0.2">
      <c r="A96" s="81" t="s">
        <v>97</v>
      </c>
      <c r="B96" s="9"/>
      <c r="C96" s="2"/>
      <c r="D96" s="9"/>
      <c r="E96" s="2"/>
      <c r="F96" s="2"/>
      <c r="G96" s="20"/>
      <c r="H96" s="2"/>
      <c r="I96" s="2"/>
      <c r="J96" s="2"/>
      <c r="N96" s="46"/>
      <c r="O96" s="37"/>
      <c r="P96" s="37"/>
      <c r="Q96" s="37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</row>
    <row r="97" spans="1:28" s="19" customFormat="1" ht="15.75" x14ac:dyDescent="0.2">
      <c r="A97" s="32">
        <v>0.19474878329053272</v>
      </c>
      <c r="B97" s="81" t="s">
        <v>98</v>
      </c>
      <c r="C97" s="2"/>
      <c r="D97" s="9"/>
      <c r="E97" s="2"/>
      <c r="F97" s="2"/>
      <c r="G97" s="20"/>
      <c r="H97" s="2"/>
      <c r="I97" s="2"/>
      <c r="J97" s="2"/>
      <c r="N97" s="37"/>
      <c r="O97" s="37"/>
      <c r="P97" s="37"/>
      <c r="Q97" s="46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</row>
    <row r="98" spans="1:28" s="19" customFormat="1" ht="15.75" x14ac:dyDescent="0.2">
      <c r="A98" s="32">
        <v>0.37651431436169658</v>
      </c>
      <c r="B98" s="81" t="s">
        <v>99</v>
      </c>
      <c r="C98" s="2"/>
      <c r="D98" s="9"/>
      <c r="E98" s="2"/>
      <c r="F98" s="2"/>
      <c r="G98" s="20"/>
      <c r="H98" s="2"/>
      <c r="I98" s="2"/>
      <c r="J98" s="2"/>
      <c r="M98" s="82">
        <v>0.17166600000000001</v>
      </c>
      <c r="N98" s="37"/>
      <c r="O98" s="37"/>
      <c r="P98" s="37"/>
      <c r="Q98" s="46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</row>
    <row r="99" spans="1:28" s="19" customFormat="1" ht="15.75" x14ac:dyDescent="0.2">
      <c r="A99" s="32">
        <v>0.5345150703124999</v>
      </c>
      <c r="B99" s="81" t="s">
        <v>100</v>
      </c>
      <c r="C99" s="2"/>
      <c r="D99" s="9"/>
      <c r="E99" s="2"/>
      <c r="F99" s="2"/>
      <c r="G99" s="20"/>
      <c r="H99" s="2"/>
      <c r="I99" s="2"/>
      <c r="J99" s="2"/>
      <c r="M99" s="82">
        <v>0.3318876</v>
      </c>
      <c r="N99" s="37"/>
      <c r="O99" s="37"/>
      <c r="P99" s="37"/>
      <c r="Q99" s="46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</row>
    <row r="100" spans="1:28" s="19" customFormat="1" ht="18" customHeight="1" thickBot="1" x14ac:dyDescent="0.25">
      <c r="A100" s="83">
        <v>0.74832109843749983</v>
      </c>
      <c r="B100" s="74" t="s">
        <v>101</v>
      </c>
      <c r="C100" s="76"/>
      <c r="D100" s="75"/>
      <c r="E100" s="76"/>
      <c r="F100" s="76"/>
      <c r="G100" s="77"/>
      <c r="H100" s="76"/>
      <c r="I100" s="76"/>
      <c r="J100" s="76"/>
      <c r="M100" s="82">
        <v>0.40055400000000002</v>
      </c>
      <c r="N100" s="37"/>
      <c r="O100" s="4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</row>
    <row r="101" spans="1:28" s="19" customForma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M101" s="82">
        <v>0.52540200000000004</v>
      </c>
      <c r="O101" s="4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</row>
    <row r="102" spans="1:28" x14ac:dyDescent="0.2">
      <c r="B102" s="27" t="s">
        <v>102</v>
      </c>
    </row>
    <row r="103" spans="1:28" x14ac:dyDescent="0.2">
      <c r="A103" s="84" t="s">
        <v>103</v>
      </c>
      <c r="B103" s="19"/>
    </row>
    <row r="104" spans="1:28" x14ac:dyDescent="0.2">
      <c r="A104" s="85" t="s">
        <v>104</v>
      </c>
      <c r="B104" s="19"/>
    </row>
    <row r="105" spans="1:28" x14ac:dyDescent="0.2">
      <c r="A105" s="85" t="s">
        <v>105</v>
      </c>
      <c r="B105" s="19"/>
    </row>
    <row r="106" spans="1:28" x14ac:dyDescent="0.2">
      <c r="A106" s="85" t="s">
        <v>106</v>
      </c>
      <c r="B106" s="19"/>
    </row>
    <row r="107" spans="1:28" x14ac:dyDescent="0.2">
      <c r="A107" s="85" t="s">
        <v>107</v>
      </c>
      <c r="B107" s="19"/>
    </row>
    <row r="108" spans="1:28" x14ac:dyDescent="0.2">
      <c r="A108" s="85" t="s">
        <v>108</v>
      </c>
      <c r="B108" s="51"/>
    </row>
    <row r="109" spans="1:28" x14ac:dyDescent="0.2">
      <c r="A109" s="85" t="s">
        <v>109</v>
      </c>
      <c r="B109" s="51"/>
    </row>
    <row r="110" spans="1:28" x14ac:dyDescent="0.2">
      <c r="A110" s="19" t="s">
        <v>110</v>
      </c>
      <c r="B110" s="51"/>
    </row>
    <row r="111" spans="1:28" s="29" customFormat="1" x14ac:dyDescent="0.2">
      <c r="A111" s="19" t="s">
        <v>111</v>
      </c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3.5" thickBot="1" x14ac:dyDescent="0.25">
      <c r="A112" s="19" t="s">
        <v>112</v>
      </c>
      <c r="B112" s="76"/>
      <c r="C112" s="76"/>
      <c r="D112" s="76"/>
      <c r="E112" s="76"/>
      <c r="F112" s="76"/>
      <c r="G112" s="76"/>
      <c r="H112" s="76"/>
      <c r="I112" s="76"/>
      <c r="J112" s="76"/>
      <c r="K112" s="68"/>
      <c r="L112" s="68"/>
      <c r="M112" s="68"/>
      <c r="N112" s="68"/>
      <c r="O112" s="68"/>
    </row>
    <row r="113" spans="1:28" x14ac:dyDescent="0.2">
      <c r="A113" s="68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</row>
    <row r="114" spans="1:28" x14ac:dyDescent="0.2">
      <c r="B114" s="27" t="s">
        <v>113</v>
      </c>
    </row>
    <row r="115" spans="1:28" s="4" customFormat="1" x14ac:dyDescent="0.2">
      <c r="A115" s="86"/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</row>
    <row r="116" spans="1:28" s="4" customFormat="1" x14ac:dyDescent="0.2">
      <c r="A116" s="19" t="s">
        <v>114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</row>
    <row r="117" spans="1:28" s="4" customFormat="1" x14ac:dyDescent="0.2">
      <c r="A117" s="19" t="s">
        <v>115</v>
      </c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</row>
    <row r="118" spans="1:28" s="4" customFormat="1" x14ac:dyDescent="0.2">
      <c r="A118" s="19" t="s">
        <v>116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</row>
    <row r="119" spans="1:28" s="4" customFormat="1" x14ac:dyDescent="0.2">
      <c r="A119" s="5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</row>
    <row r="120" spans="1:28" s="4" customFormat="1" x14ac:dyDescent="0.2">
      <c r="A120" s="5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</row>
    <row r="121" spans="1:28" s="4" customFormat="1" x14ac:dyDescent="0.2">
      <c r="A121" s="87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88"/>
      <c r="M121" s="88"/>
      <c r="N121" s="88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</row>
    <row r="122" spans="1:28" s="4" customFormat="1" x14ac:dyDescent="0.2">
      <c r="A122" s="87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88"/>
      <c r="M122" s="88"/>
      <c r="N122" s="88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</row>
    <row r="123" spans="1:28" s="4" customFormat="1" x14ac:dyDescent="0.2">
      <c r="A123" s="89"/>
      <c r="B123" s="88"/>
      <c r="C123" s="90"/>
      <c r="D123" s="90"/>
      <c r="E123" s="90"/>
      <c r="F123" s="91"/>
      <c r="G123" s="90"/>
      <c r="H123" s="90"/>
      <c r="I123" s="90"/>
      <c r="J123" s="90"/>
      <c r="K123" s="90"/>
      <c r="L123" s="90"/>
      <c r="M123" s="92"/>
      <c r="N123" s="88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</row>
    <row r="124" spans="1:28" s="4" customFormat="1" x14ac:dyDescent="0.2">
      <c r="A124" s="88"/>
      <c r="B124" s="93"/>
      <c r="C124" s="90"/>
      <c r="D124" s="94"/>
      <c r="E124" s="95"/>
      <c r="F124" s="96"/>
      <c r="G124" s="95"/>
      <c r="H124" s="94"/>
      <c r="I124" s="94"/>
      <c r="J124" s="90"/>
      <c r="K124" s="90"/>
      <c r="L124" s="94"/>
      <c r="M124" s="92"/>
      <c r="N124" s="8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</row>
    <row r="125" spans="1:28" s="4" customFormat="1" x14ac:dyDescent="0.2">
      <c r="A125" s="88"/>
      <c r="B125" s="93"/>
      <c r="C125" s="90"/>
      <c r="D125" s="94"/>
      <c r="E125" s="95"/>
      <c r="F125" s="96"/>
      <c r="G125" s="95"/>
      <c r="H125" s="97"/>
      <c r="I125" s="97"/>
      <c r="J125" s="90"/>
      <c r="K125" s="90"/>
      <c r="L125" s="94"/>
      <c r="M125" s="92"/>
      <c r="N125" s="88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</row>
    <row r="126" spans="1:28" s="4" customFormat="1" x14ac:dyDescent="0.2">
      <c r="A126" s="88"/>
      <c r="B126" s="93"/>
      <c r="C126" s="90"/>
      <c r="D126" s="98"/>
      <c r="E126" s="90"/>
      <c r="F126" s="91"/>
      <c r="G126" s="90"/>
      <c r="H126" s="99"/>
      <c r="I126" s="99"/>
      <c r="J126" s="90"/>
      <c r="K126" s="100"/>
      <c r="L126" s="100"/>
      <c r="M126" s="92"/>
      <c r="N126" s="8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</row>
    <row r="127" spans="1:28" s="4" customFormat="1" x14ac:dyDescent="0.2">
      <c r="A127" s="88"/>
      <c r="B127" s="93"/>
      <c r="C127" s="90"/>
      <c r="D127" s="98"/>
      <c r="E127" s="90"/>
      <c r="F127" s="91"/>
      <c r="G127" s="101"/>
      <c r="H127" s="99"/>
      <c r="I127" s="99"/>
      <c r="J127" s="90"/>
      <c r="K127" s="100"/>
      <c r="L127" s="102"/>
      <c r="M127" s="92"/>
      <c r="N127" s="88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</row>
    <row r="128" spans="1:28" s="4" customFormat="1" x14ac:dyDescent="0.2">
      <c r="A128" s="88"/>
      <c r="B128" s="93"/>
      <c r="C128" s="90"/>
      <c r="D128" s="90"/>
      <c r="E128" s="90"/>
      <c r="F128" s="91"/>
      <c r="G128" s="90"/>
      <c r="H128" s="99"/>
      <c r="I128" s="99"/>
      <c r="J128" s="90"/>
      <c r="K128" s="100"/>
      <c r="L128" s="90"/>
      <c r="M128" s="92"/>
      <c r="N128" s="88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</row>
    <row r="129" spans="1:28" s="4" customFormat="1" x14ac:dyDescent="0.2">
      <c r="A129" s="88"/>
      <c r="B129" s="93"/>
      <c r="C129" s="90"/>
      <c r="D129" s="98"/>
      <c r="E129" s="90"/>
      <c r="F129" s="91"/>
      <c r="G129" s="90"/>
      <c r="H129" s="99"/>
      <c r="I129" s="99"/>
      <c r="J129" s="90"/>
      <c r="K129" s="100"/>
      <c r="L129" s="100"/>
      <c r="M129" s="92"/>
      <c r="N129" s="8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</row>
    <row r="130" spans="1:28" s="4" customFormat="1" x14ac:dyDescent="0.2">
      <c r="A130" s="88"/>
      <c r="B130" s="103"/>
      <c r="C130" s="90"/>
      <c r="D130" s="90"/>
      <c r="E130" s="90"/>
      <c r="F130" s="91"/>
      <c r="G130" s="90"/>
      <c r="H130" s="90"/>
      <c r="I130" s="90"/>
      <c r="J130" s="90"/>
      <c r="K130" s="90"/>
      <c r="L130" s="90"/>
      <c r="M130" s="92"/>
      <c r="N130" s="88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</row>
    <row r="131" spans="1:28" s="4" customFormat="1" x14ac:dyDescent="0.2">
      <c r="A131" s="88"/>
      <c r="B131" s="103"/>
      <c r="C131" s="90"/>
      <c r="D131" s="90"/>
      <c r="E131" s="90"/>
      <c r="F131" s="91"/>
      <c r="G131" s="90"/>
      <c r="H131" s="90"/>
      <c r="I131" s="90"/>
      <c r="J131" s="90"/>
      <c r="K131" s="90"/>
      <c r="L131" s="90"/>
      <c r="M131" s="92"/>
      <c r="N131" s="8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</row>
    <row r="132" spans="1:28" s="4" customFormat="1" x14ac:dyDescent="0.2">
      <c r="A132" s="88"/>
      <c r="B132" s="103"/>
      <c r="C132" s="90"/>
      <c r="D132" s="90"/>
      <c r="E132" s="90"/>
      <c r="F132" s="91"/>
      <c r="G132" s="90"/>
      <c r="H132" s="90"/>
      <c r="I132" s="90"/>
      <c r="J132" s="90"/>
      <c r="K132" s="90"/>
      <c r="L132" s="90"/>
      <c r="M132" s="92"/>
      <c r="N132" s="8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</row>
    <row r="133" spans="1:28" s="4" customFormat="1" x14ac:dyDescent="0.2">
      <c r="A133" s="88"/>
      <c r="B133" s="103"/>
      <c r="C133" s="90"/>
      <c r="D133" s="90"/>
      <c r="E133" s="90"/>
      <c r="F133" s="91"/>
      <c r="G133" s="90"/>
      <c r="H133" s="90"/>
      <c r="I133" s="90"/>
      <c r="J133" s="90"/>
      <c r="K133" s="90"/>
      <c r="L133" s="90"/>
      <c r="M133" s="92"/>
      <c r="N133" s="8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</row>
    <row r="134" spans="1:28" s="4" customFormat="1" x14ac:dyDescent="0.2">
      <c r="A134" s="88"/>
      <c r="B134" s="103"/>
      <c r="C134" s="90"/>
      <c r="D134" s="90"/>
      <c r="E134" s="90"/>
      <c r="F134" s="91"/>
      <c r="G134" s="90"/>
      <c r="H134" s="90"/>
      <c r="I134" s="90"/>
      <c r="J134" s="90"/>
      <c r="K134" s="90"/>
      <c r="L134" s="90"/>
      <c r="M134" s="92"/>
      <c r="N134" s="8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</row>
    <row r="135" spans="1:28" s="4" customFormat="1" x14ac:dyDescent="0.2">
      <c r="A135" s="88"/>
      <c r="B135" s="93"/>
      <c r="C135" s="90"/>
      <c r="D135" s="90"/>
      <c r="E135" s="90"/>
      <c r="F135" s="91"/>
      <c r="G135" s="90"/>
      <c r="H135" s="90"/>
      <c r="I135" s="90"/>
      <c r="J135" s="90"/>
      <c r="K135" s="90"/>
      <c r="L135" s="90"/>
      <c r="M135" s="92"/>
      <c r="N135" s="88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</row>
    <row r="136" spans="1:28" s="4" customFormat="1" x14ac:dyDescent="0.2">
      <c r="A136" s="88"/>
      <c r="B136" s="93"/>
      <c r="C136" s="90"/>
      <c r="D136" s="90"/>
      <c r="E136" s="90"/>
      <c r="F136" s="91"/>
      <c r="G136" s="90"/>
      <c r="H136" s="90"/>
      <c r="I136" s="90"/>
      <c r="J136" s="90"/>
      <c r="K136" s="90"/>
      <c r="L136" s="90"/>
      <c r="M136" s="92"/>
      <c r="N136" s="8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</row>
    <row r="137" spans="1:28" s="4" customFormat="1" x14ac:dyDescent="0.2">
      <c r="A137" s="88"/>
      <c r="B137" s="93"/>
      <c r="C137" s="90"/>
      <c r="D137" s="90"/>
      <c r="E137" s="90"/>
      <c r="F137" s="91"/>
      <c r="G137" s="90"/>
      <c r="H137" s="90"/>
      <c r="I137" s="90"/>
      <c r="J137" s="90"/>
      <c r="K137" s="90"/>
      <c r="L137" s="90"/>
      <c r="M137" s="92"/>
      <c r="N137" s="8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</row>
    <row r="138" spans="1:28" s="4" customFormat="1" x14ac:dyDescent="0.2">
      <c r="A138" s="88"/>
      <c r="B138" s="93"/>
      <c r="C138" s="90"/>
      <c r="D138" s="90"/>
      <c r="E138" s="90"/>
      <c r="F138" s="91"/>
      <c r="G138" s="90"/>
      <c r="H138" s="90"/>
      <c r="I138" s="90"/>
      <c r="J138" s="90"/>
      <c r="K138" s="90"/>
      <c r="L138" s="90"/>
      <c r="M138" s="92"/>
      <c r="N138" s="8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</row>
    <row r="139" spans="1:28" s="4" customFormat="1" x14ac:dyDescent="0.2">
      <c r="A139" s="88"/>
      <c r="B139" s="93"/>
      <c r="C139" s="90"/>
      <c r="D139" s="90"/>
      <c r="E139" s="90"/>
      <c r="F139" s="91"/>
      <c r="G139" s="90"/>
      <c r="H139" s="90"/>
      <c r="I139" s="90"/>
      <c r="J139" s="90"/>
      <c r="K139" s="90"/>
      <c r="L139" s="90"/>
      <c r="M139" s="92"/>
      <c r="N139" s="8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</row>
    <row r="140" spans="1:28" s="4" customFormat="1" x14ac:dyDescent="0.2">
      <c r="A140" s="88"/>
      <c r="B140" s="93"/>
      <c r="C140" s="90"/>
      <c r="D140" s="90"/>
      <c r="E140" s="90"/>
      <c r="F140" s="91"/>
      <c r="G140" s="90"/>
      <c r="H140" s="90"/>
      <c r="I140" s="90"/>
      <c r="J140" s="90"/>
      <c r="K140" s="90"/>
      <c r="L140" s="90"/>
      <c r="M140" s="92"/>
      <c r="N140" s="88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</row>
    <row r="141" spans="1:28" s="4" customFormat="1" x14ac:dyDescent="0.2">
      <c r="A141" s="88"/>
      <c r="B141" s="103"/>
      <c r="C141" s="90"/>
      <c r="D141" s="90"/>
      <c r="E141" s="90"/>
      <c r="F141" s="91"/>
      <c r="G141" s="90"/>
      <c r="H141" s="90"/>
      <c r="I141" s="90"/>
      <c r="J141" s="90"/>
      <c r="K141" s="90"/>
      <c r="L141" s="90"/>
      <c r="M141" s="92"/>
      <c r="N141" s="8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</row>
    <row r="142" spans="1:28" s="4" customFormat="1" x14ac:dyDescent="0.2">
      <c r="A142" s="88"/>
      <c r="B142" s="103"/>
      <c r="C142" s="90"/>
      <c r="D142" s="90"/>
      <c r="E142" s="90"/>
      <c r="F142" s="91"/>
      <c r="G142" s="90"/>
      <c r="H142" s="90"/>
      <c r="I142" s="90"/>
      <c r="J142" s="90"/>
      <c r="K142" s="90"/>
      <c r="L142" s="90"/>
      <c r="M142" s="92"/>
      <c r="N142" s="88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</row>
    <row r="143" spans="1:28" s="4" customFormat="1" x14ac:dyDescent="0.2">
      <c r="A143" s="88"/>
      <c r="B143" s="93"/>
      <c r="C143" s="90"/>
      <c r="D143" s="90"/>
      <c r="E143" s="90"/>
      <c r="F143" s="91"/>
      <c r="G143" s="90"/>
      <c r="H143" s="90"/>
      <c r="I143" s="90"/>
      <c r="J143" s="90"/>
      <c r="K143" s="90"/>
      <c r="L143" s="90"/>
      <c r="M143" s="92"/>
      <c r="N143" s="88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</row>
    <row r="144" spans="1:28" s="4" customFormat="1" x14ac:dyDescent="0.2">
      <c r="A144" s="88"/>
      <c r="B144" s="93"/>
      <c r="C144" s="90"/>
      <c r="D144" s="90"/>
      <c r="E144" s="90"/>
      <c r="F144" s="91"/>
      <c r="G144" s="90"/>
      <c r="H144" s="90"/>
      <c r="I144" s="90"/>
      <c r="J144" s="90"/>
      <c r="K144" s="90"/>
      <c r="L144" s="90"/>
      <c r="M144" s="92"/>
      <c r="N144" s="88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</row>
    <row r="145" spans="1:28" s="4" customFormat="1" x14ac:dyDescent="0.2">
      <c r="A145" s="88"/>
      <c r="B145" s="93"/>
      <c r="C145" s="90"/>
      <c r="D145" s="90"/>
      <c r="E145" s="90"/>
      <c r="F145" s="91"/>
      <c r="G145" s="90"/>
      <c r="H145" s="90"/>
      <c r="I145" s="90"/>
      <c r="J145" s="90"/>
      <c r="K145" s="90"/>
      <c r="L145" s="90"/>
      <c r="M145" s="92"/>
      <c r="N145" s="88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</row>
    <row r="146" spans="1:28" s="4" customFormat="1" x14ac:dyDescent="0.2">
      <c r="A146" s="88"/>
      <c r="B146" s="93"/>
      <c r="C146" s="88"/>
      <c r="D146" s="88"/>
      <c r="E146" s="88"/>
      <c r="F146" s="88"/>
      <c r="G146" s="88"/>
      <c r="H146" s="88"/>
      <c r="I146" s="88"/>
      <c r="J146" s="88"/>
      <c r="K146" s="88"/>
      <c r="L146" s="88"/>
      <c r="M146" s="88"/>
      <c r="N146" s="88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</row>
    <row r="147" spans="1:28" s="4" customFormat="1" x14ac:dyDescent="0.2">
      <c r="A147" s="88"/>
      <c r="B147" s="93"/>
      <c r="C147" s="88"/>
      <c r="D147" s="88"/>
      <c r="E147" s="88"/>
      <c r="F147" s="88"/>
      <c r="G147" s="88"/>
      <c r="H147" s="88"/>
      <c r="I147" s="88"/>
      <c r="J147" s="88"/>
      <c r="K147" s="88"/>
      <c r="L147" s="88"/>
      <c r="M147" s="88"/>
      <c r="N147" s="88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</row>
    <row r="148" spans="1:28" s="4" customFormat="1" x14ac:dyDescent="0.2">
      <c r="A148" s="88"/>
      <c r="B148" s="93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</row>
    <row r="149" spans="1:28" s="4" customFormat="1" x14ac:dyDescent="0.2">
      <c r="A149" s="88"/>
      <c r="B149" s="93"/>
      <c r="C149" s="88"/>
      <c r="D149" s="88"/>
      <c r="E149" s="88"/>
      <c r="F149" s="88"/>
      <c r="G149" s="88"/>
      <c r="H149" s="88"/>
      <c r="I149" s="88"/>
      <c r="J149" s="88"/>
      <c r="K149" s="88"/>
      <c r="L149" s="88"/>
      <c r="M149" s="88"/>
      <c r="N149" s="88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</row>
    <row r="150" spans="1:28" s="4" customFormat="1" x14ac:dyDescent="0.2">
      <c r="A150" s="88"/>
      <c r="B150" s="93"/>
      <c r="C150" s="88"/>
      <c r="D150" s="88"/>
      <c r="E150" s="88"/>
      <c r="F150" s="88"/>
      <c r="G150" s="88"/>
      <c r="H150" s="88"/>
      <c r="I150" s="88"/>
      <c r="J150" s="88"/>
      <c r="K150" s="88"/>
      <c r="L150" s="88"/>
      <c r="M150" s="88"/>
      <c r="N150" s="88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</row>
    <row r="151" spans="1:28" s="4" customFormat="1" x14ac:dyDescent="0.2">
      <c r="A151" s="88"/>
      <c r="B151" s="93"/>
      <c r="C151" s="88"/>
      <c r="D151" s="88"/>
      <c r="E151" s="88"/>
      <c r="F151" s="88"/>
      <c r="G151" s="88"/>
      <c r="H151" s="88"/>
      <c r="I151" s="88"/>
      <c r="J151" s="88"/>
      <c r="K151" s="88"/>
      <c r="L151" s="88"/>
      <c r="M151" s="88"/>
      <c r="N151" s="88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</row>
    <row r="152" spans="1:28" s="4" customFormat="1" x14ac:dyDescent="0.2">
      <c r="A152" s="88"/>
      <c r="B152" s="93"/>
      <c r="C152" s="88"/>
      <c r="D152" s="88"/>
      <c r="E152" s="88"/>
      <c r="F152" s="88"/>
      <c r="G152" s="88"/>
      <c r="H152" s="88"/>
      <c r="I152" s="88"/>
      <c r="J152" s="88"/>
      <c r="K152" s="88"/>
      <c r="L152" s="88"/>
      <c r="M152" s="88"/>
      <c r="N152" s="88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</row>
    <row r="153" spans="1:28" s="4" customFormat="1" x14ac:dyDescent="0.2">
      <c r="A153" s="88"/>
      <c r="B153" s="93"/>
      <c r="C153" s="88"/>
      <c r="D153" s="88"/>
      <c r="E153" s="88"/>
      <c r="F153" s="88"/>
      <c r="G153" s="88"/>
      <c r="H153" s="88"/>
      <c r="I153" s="88"/>
      <c r="J153" s="88"/>
      <c r="K153" s="88"/>
      <c r="L153" s="88"/>
      <c r="M153" s="88"/>
      <c r="N153" s="88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</row>
    <row r="154" spans="1:28" s="4" customFormat="1" x14ac:dyDescent="0.2">
      <c r="A154" s="88"/>
      <c r="B154" s="93"/>
      <c r="C154" s="88"/>
      <c r="D154" s="88"/>
      <c r="E154" s="88"/>
      <c r="F154" s="88"/>
      <c r="G154" s="88"/>
      <c r="H154" s="88"/>
      <c r="I154" s="88"/>
      <c r="J154" s="88"/>
      <c r="K154" s="88"/>
      <c r="L154" s="88"/>
      <c r="M154" s="88"/>
      <c r="N154" s="8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</row>
    <row r="155" spans="1:28" s="4" customFormat="1" x14ac:dyDescent="0.2">
      <c r="A155" s="88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88"/>
      <c r="M155" s="88"/>
      <c r="N155" s="88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</row>
    <row r="156" spans="1:28" s="4" customFormat="1" x14ac:dyDescent="0.2">
      <c r="A156" s="88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</row>
    <row r="157" spans="1:28" s="4" customFormat="1" x14ac:dyDescent="0.2">
      <c r="A157" s="3"/>
      <c r="B157" s="87"/>
      <c r="C157" s="88"/>
      <c r="D157" s="88"/>
      <c r="E157" s="88"/>
      <c r="F157" s="88"/>
      <c r="G157" s="88"/>
      <c r="H157" s="88"/>
      <c r="I157" s="88"/>
      <c r="J157" s="88"/>
      <c r="K157" s="88"/>
      <c r="L157" s="88"/>
      <c r="M157" s="88"/>
      <c r="N157" s="88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</row>
    <row r="158" spans="1:28" s="4" customFormat="1" x14ac:dyDescent="0.2">
      <c r="A158" s="88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88"/>
      <c r="M158" s="88"/>
      <c r="N158" s="88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</row>
    <row r="159" spans="1:28" s="4" customFormat="1" x14ac:dyDescent="0.2">
      <c r="A159" s="88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88"/>
      <c r="M159" s="88"/>
      <c r="N159" s="88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</row>
    <row r="160" spans="1:28" s="4" customFormat="1" x14ac:dyDescent="0.2">
      <c r="A160" s="88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88"/>
      <c r="M160" s="88"/>
      <c r="N160" s="88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</row>
    <row r="161" spans="1:28" s="4" customFormat="1" x14ac:dyDescent="0.2">
      <c r="A161" s="88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</row>
    <row r="162" spans="1:28" s="4" customFormat="1" x14ac:dyDescent="0.2">
      <c r="A162" s="88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</row>
    <row r="163" spans="1:28" s="4" customFormat="1" x14ac:dyDescent="0.2">
      <c r="A163" s="88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</row>
    <row r="164" spans="1:28" s="4" customFormat="1" x14ac:dyDescent="0.2">
      <c r="A164" s="88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</row>
    <row r="165" spans="1:28" s="4" customFormat="1" x14ac:dyDescent="0.2">
      <c r="A165" s="88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</row>
    <row r="166" spans="1:28" s="4" customFormat="1" x14ac:dyDescent="0.2">
      <c r="A166" s="88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88"/>
      <c r="M166" s="88"/>
      <c r="N166" s="88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</row>
    <row r="167" spans="1:28" s="4" customFormat="1" x14ac:dyDescent="0.2">
      <c r="A167" s="88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88"/>
      <c r="M167" s="88"/>
      <c r="N167" s="88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</row>
  </sheetData>
  <printOptions horizontalCentered="1"/>
  <pageMargins left="0.25" right="0.25" top="0.75" bottom="0.75" header="0.3" footer="0.3"/>
  <pageSetup scale="88" orientation="landscape" r:id="rId1"/>
  <headerFooter alignWithMargins="0"/>
  <rowBreaks count="1" manualBreakCount="1">
    <brk id="93" max="16383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59C122-5732-404D-AD31-D8671AF55E40}">
  <sheetPr>
    <pageSetUpPr fitToPage="1"/>
  </sheetPr>
  <dimension ref="A1:CE133"/>
  <sheetViews>
    <sheetView showGridLines="0" topLeftCell="A109" zoomScaleNormal="100" workbookViewId="0">
      <selection activeCell="D139" sqref="D139"/>
    </sheetView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79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customWidth="1"/>
    <col min="11" max="11" width="16.57031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7" width="7.5703125" style="363" hidden="1" customWidth="1"/>
    <col min="18" max="18" width="0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7" max="27" width="9.140625" style="281"/>
    <col min="28" max="16384" width="9.140625" style="279"/>
  </cols>
  <sheetData>
    <row r="1" spans="1:27" x14ac:dyDescent="0.25">
      <c r="A1" s="279" t="s">
        <v>303</v>
      </c>
    </row>
    <row r="2" spans="1:27" ht="15" customHeight="1" x14ac:dyDescent="0.25">
      <c r="A2" s="278" t="s">
        <v>157</v>
      </c>
      <c r="B2" s="278"/>
      <c r="K2" s="363" t="s">
        <v>284</v>
      </c>
      <c r="L2" s="364">
        <v>1.0075000000000001</v>
      </c>
      <c r="M2" s="364"/>
    </row>
    <row r="3" spans="1:27" ht="15" customHeight="1" x14ac:dyDescent="0.25">
      <c r="A3" s="282" t="s">
        <v>287</v>
      </c>
      <c r="B3" s="278"/>
      <c r="C3" s="283"/>
      <c r="D3" s="283"/>
      <c r="E3" s="284"/>
      <c r="F3" s="283"/>
      <c r="G3" s="283"/>
      <c r="H3" s="283"/>
      <c r="I3" s="283"/>
    </row>
    <row r="4" spans="1:27" ht="15" customHeight="1" x14ac:dyDescent="0.25">
      <c r="A4" s="285" t="s">
        <v>2</v>
      </c>
      <c r="B4" s="286"/>
      <c r="C4" s="285"/>
      <c r="D4" s="287"/>
      <c r="E4" s="288"/>
      <c r="F4" s="287"/>
      <c r="G4" s="287"/>
      <c r="H4" s="287"/>
      <c r="I4" s="287"/>
      <c r="J4" s="289"/>
    </row>
    <row r="5" spans="1:27" ht="15" customHeight="1" x14ac:dyDescent="0.25">
      <c r="A5" s="290" t="s">
        <v>286</v>
      </c>
      <c r="B5" s="286"/>
      <c r="C5" s="285"/>
      <c r="D5" s="287"/>
      <c r="E5" s="288"/>
      <c r="F5" s="287"/>
      <c r="G5" s="287"/>
      <c r="H5" s="287"/>
      <c r="I5" s="287"/>
      <c r="J5" s="289"/>
      <c r="N5" s="366"/>
      <c r="O5" s="366"/>
      <c r="P5" s="366"/>
      <c r="Q5" s="366"/>
    </row>
    <row r="6" spans="1:27" ht="15" customHeight="1" x14ac:dyDescent="0.25">
      <c r="A6" s="290"/>
      <c r="B6" s="286"/>
      <c r="C6" s="285"/>
      <c r="D6" s="287"/>
      <c r="E6" s="288"/>
      <c r="F6" s="287"/>
      <c r="G6" s="287"/>
      <c r="H6" s="287"/>
      <c r="I6" s="287"/>
      <c r="J6" s="289"/>
      <c r="N6" s="365">
        <v>3</v>
      </c>
      <c r="O6" s="363">
        <f>N6+1</f>
        <v>4</v>
      </c>
      <c r="P6" s="363">
        <f t="shared" ref="P6:Q6" si="0">O6+1</f>
        <v>5</v>
      </c>
      <c r="Q6" s="363">
        <f t="shared" si="0"/>
        <v>6</v>
      </c>
    </row>
    <row r="7" spans="1:27" ht="30" x14ac:dyDescent="0.25">
      <c r="A7" s="291" t="s">
        <v>236</v>
      </c>
      <c r="B7" s="291" t="s">
        <v>233</v>
      </c>
      <c r="C7" s="291" t="s">
        <v>234</v>
      </c>
      <c r="D7" s="291" t="s">
        <v>235</v>
      </c>
      <c r="E7" s="292" t="s">
        <v>156</v>
      </c>
      <c r="F7" s="293" t="s">
        <v>11</v>
      </c>
      <c r="G7" s="293" t="s">
        <v>12</v>
      </c>
      <c r="H7" s="293" t="s">
        <v>13</v>
      </c>
      <c r="I7" s="293" t="s">
        <v>40</v>
      </c>
      <c r="J7" s="281"/>
      <c r="K7" s="367" t="s">
        <v>239</v>
      </c>
      <c r="L7" s="368" t="s">
        <v>4</v>
      </c>
      <c r="M7" s="368" t="s">
        <v>230</v>
      </c>
      <c r="N7" s="367" t="s">
        <v>11</v>
      </c>
      <c r="O7" s="367" t="s">
        <v>12</v>
      </c>
      <c r="P7" s="367" t="s">
        <v>13</v>
      </c>
      <c r="Q7" s="367" t="s">
        <v>40</v>
      </c>
      <c r="S7" s="294" t="s">
        <v>239</v>
      </c>
      <c r="T7" s="294" t="str">
        <f>L7</f>
        <v>Job Code</v>
      </c>
      <c r="U7" s="294" t="s">
        <v>299</v>
      </c>
      <c r="V7" s="294" t="s">
        <v>230</v>
      </c>
      <c r="W7" s="294" t="str">
        <f>F7</f>
        <v>Step 1</v>
      </c>
      <c r="X7" s="294" t="str">
        <f>G7</f>
        <v>Step 2</v>
      </c>
      <c r="Y7" s="294" t="str">
        <f>H7</f>
        <v>Step 3</v>
      </c>
      <c r="Z7" s="294" t="str">
        <f>I7</f>
        <v>Step 4</v>
      </c>
      <c r="AA7" s="279"/>
    </row>
    <row r="8" spans="1:27" ht="15" customHeight="1" x14ac:dyDescent="0.25">
      <c r="A8" s="295" t="s">
        <v>231</v>
      </c>
      <c r="B8" s="296" t="s">
        <v>232</v>
      </c>
      <c r="C8" s="295" t="s">
        <v>17</v>
      </c>
      <c r="D8" s="295" t="s">
        <v>14</v>
      </c>
      <c r="E8" s="279" t="s">
        <v>16</v>
      </c>
      <c r="F8" s="298">
        <f>N8</f>
        <v>36.959824051007807</v>
      </c>
      <c r="G8" s="298">
        <f t="shared" ref="G8:I8" si="1">O8</f>
        <v>38.0771815991328</v>
      </c>
      <c r="H8" s="298">
        <f t="shared" si="1"/>
        <v>39.205282969835935</v>
      </c>
      <c r="I8" s="298">
        <f t="shared" si="1"/>
        <v>40.388177835687493</v>
      </c>
      <c r="J8" s="281"/>
      <c r="K8" s="363" t="s">
        <v>243</v>
      </c>
      <c r="L8" s="366" t="str">
        <f>D8</f>
        <v>04540C</v>
      </c>
      <c r="M8" s="366" t="str">
        <f>E8</f>
        <v>Foreman Bridge Maintenance</v>
      </c>
      <c r="N8" s="369">
        <f t="shared" ref="N8:Q20" si="2">IF($K8="Y",VLOOKUP($L8,DataJan2023,N$6,0)*PercIncrApril2023,VLOOKUP($L8,DataJan2023,N$6,0))</f>
        <v>36.959824051007807</v>
      </c>
      <c r="O8" s="369">
        <f t="shared" si="2"/>
        <v>38.0771815991328</v>
      </c>
      <c r="P8" s="369">
        <f t="shared" si="2"/>
        <v>39.205282969835935</v>
      </c>
      <c r="Q8" s="369">
        <f t="shared" si="2"/>
        <v>40.388177835687493</v>
      </c>
      <c r="S8" s="270" t="str">
        <f>K8</f>
        <v>Y</v>
      </c>
      <c r="T8" s="271" t="str">
        <f t="shared" ref="T8:T20" si="3">D8</f>
        <v>04540C</v>
      </c>
      <c r="U8" s="385" t="str">
        <f t="shared" ref="U8:U20" si="4">B8</f>
        <v>05</v>
      </c>
      <c r="V8" s="271" t="str">
        <f t="shared" ref="V8:V20" si="5">E8</f>
        <v>Foreman Bridge Maintenance</v>
      </c>
      <c r="W8" s="386">
        <f t="shared" ref="W8:W20" si="6">ROUND(N8,3)</f>
        <v>36.96</v>
      </c>
      <c r="X8" s="386">
        <f t="shared" ref="X8:X20" si="7">ROUND(O8,3)</f>
        <v>38.076999999999998</v>
      </c>
      <c r="Y8" s="386">
        <f t="shared" ref="Y8:Y20" si="8">ROUND(P8,3)</f>
        <v>39.204999999999998</v>
      </c>
      <c r="Z8" s="386">
        <f t="shared" ref="Z8:Z20" si="9">ROUND(Q8,3)</f>
        <v>40.387999999999998</v>
      </c>
      <c r="AA8" s="279"/>
    </row>
    <row r="9" spans="1:27" ht="15" customHeight="1" x14ac:dyDescent="0.25">
      <c r="A9" s="295" t="s">
        <v>231</v>
      </c>
      <c r="B9" s="296" t="s">
        <v>232</v>
      </c>
      <c r="C9" s="295" t="s">
        <v>17</v>
      </c>
      <c r="D9" s="295" t="s">
        <v>165</v>
      </c>
      <c r="E9" s="279" t="s">
        <v>166</v>
      </c>
      <c r="F9" s="298">
        <f t="shared" ref="F9:F20" si="10">N9</f>
        <v>36.959824051007807</v>
      </c>
      <c r="G9" s="298">
        <f t="shared" ref="G9:G20" si="11">O9</f>
        <v>38.0771815991328</v>
      </c>
      <c r="H9" s="298">
        <f t="shared" ref="H9:H20" si="12">P9</f>
        <v>39.205282969835935</v>
      </c>
      <c r="I9" s="298">
        <f t="shared" ref="I9:I20" si="13">Q9</f>
        <v>40.388177835687493</v>
      </c>
      <c r="J9" s="281"/>
      <c r="K9" s="363" t="s">
        <v>243</v>
      </c>
      <c r="L9" s="366" t="str">
        <f t="shared" ref="L9:M20" si="14">D9</f>
        <v>04585C</v>
      </c>
      <c r="M9" s="366" t="str">
        <f t="shared" si="14"/>
        <v>Foreman Construction Maintenance Grounds</v>
      </c>
      <c r="N9" s="369">
        <f t="shared" si="2"/>
        <v>36.959824051007807</v>
      </c>
      <c r="O9" s="369">
        <f t="shared" si="2"/>
        <v>38.0771815991328</v>
      </c>
      <c r="P9" s="369">
        <f t="shared" si="2"/>
        <v>39.205282969835935</v>
      </c>
      <c r="Q9" s="369">
        <f t="shared" si="2"/>
        <v>40.388177835687493</v>
      </c>
      <c r="S9" s="270" t="str">
        <f t="shared" ref="S9:S20" si="15">K9</f>
        <v>Y</v>
      </c>
      <c r="T9" s="271" t="str">
        <f t="shared" si="3"/>
        <v>04585C</v>
      </c>
      <c r="U9" s="385" t="str">
        <f t="shared" si="4"/>
        <v>05</v>
      </c>
      <c r="V9" s="271" t="str">
        <f t="shared" si="5"/>
        <v>Foreman Construction Maintenance Grounds</v>
      </c>
      <c r="W9" s="386">
        <f t="shared" si="6"/>
        <v>36.96</v>
      </c>
      <c r="X9" s="386">
        <f t="shared" si="7"/>
        <v>38.076999999999998</v>
      </c>
      <c r="Y9" s="386">
        <f t="shared" si="8"/>
        <v>39.204999999999998</v>
      </c>
      <c r="Z9" s="386">
        <f t="shared" si="9"/>
        <v>40.387999999999998</v>
      </c>
      <c r="AA9" s="279"/>
    </row>
    <row r="10" spans="1:27" ht="15" customHeight="1" x14ac:dyDescent="0.25">
      <c r="A10" s="295" t="s">
        <v>231</v>
      </c>
      <c r="B10" s="296" t="s">
        <v>232</v>
      </c>
      <c r="C10" s="295" t="s">
        <v>17</v>
      </c>
      <c r="D10" s="295" t="s">
        <v>18</v>
      </c>
      <c r="E10" s="279" t="s">
        <v>19</v>
      </c>
      <c r="F10" s="298">
        <f t="shared" si="10"/>
        <v>36.959824051007807</v>
      </c>
      <c r="G10" s="298">
        <f t="shared" si="11"/>
        <v>38.0771815991328</v>
      </c>
      <c r="H10" s="298">
        <f t="shared" si="12"/>
        <v>39.205282969835935</v>
      </c>
      <c r="I10" s="298">
        <f t="shared" si="13"/>
        <v>40.388177835687493</v>
      </c>
      <c r="J10" s="281"/>
      <c r="K10" s="363" t="s">
        <v>243</v>
      </c>
      <c r="L10" s="366" t="str">
        <f t="shared" si="14"/>
        <v>04590C</v>
      </c>
      <c r="M10" s="366" t="str">
        <f t="shared" si="14"/>
        <v>Foreman Construction/Maintenance Transportation</v>
      </c>
      <c r="N10" s="369">
        <f t="shared" si="2"/>
        <v>36.959824051007807</v>
      </c>
      <c r="O10" s="369">
        <f t="shared" si="2"/>
        <v>38.0771815991328</v>
      </c>
      <c r="P10" s="369">
        <f t="shared" si="2"/>
        <v>39.205282969835935</v>
      </c>
      <c r="Q10" s="369">
        <f t="shared" si="2"/>
        <v>40.388177835687493</v>
      </c>
      <c r="S10" s="270" t="str">
        <f t="shared" si="15"/>
        <v>Y</v>
      </c>
      <c r="T10" s="271" t="str">
        <f t="shared" si="3"/>
        <v>04590C</v>
      </c>
      <c r="U10" s="385" t="str">
        <f t="shared" si="4"/>
        <v>05</v>
      </c>
      <c r="V10" s="271" t="str">
        <f t="shared" si="5"/>
        <v>Foreman Construction/Maintenance Transportation</v>
      </c>
      <c r="W10" s="386">
        <f t="shared" si="6"/>
        <v>36.96</v>
      </c>
      <c r="X10" s="386">
        <f t="shared" si="7"/>
        <v>38.076999999999998</v>
      </c>
      <c r="Y10" s="386">
        <f t="shared" si="8"/>
        <v>39.204999999999998</v>
      </c>
      <c r="Z10" s="386">
        <f t="shared" si="9"/>
        <v>40.387999999999998</v>
      </c>
      <c r="AA10" s="279"/>
    </row>
    <row r="11" spans="1:27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22</v>
      </c>
      <c r="E11" s="279" t="s">
        <v>23</v>
      </c>
      <c r="F11" s="298">
        <f t="shared" si="10"/>
        <v>36.959824051007807</v>
      </c>
      <c r="G11" s="298">
        <f t="shared" si="11"/>
        <v>38.0771815991328</v>
      </c>
      <c r="H11" s="298">
        <f t="shared" si="12"/>
        <v>39.205282969835935</v>
      </c>
      <c r="I11" s="298">
        <f t="shared" si="13"/>
        <v>40.388177835687493</v>
      </c>
      <c r="J11" s="281"/>
      <c r="K11" s="363" t="s">
        <v>243</v>
      </c>
      <c r="L11" s="366" t="str">
        <f t="shared" si="14"/>
        <v>04800C</v>
      </c>
      <c r="M11" s="366" t="str">
        <f t="shared" si="14"/>
        <v>Foreman Parking Meter Services</v>
      </c>
      <c r="N11" s="369">
        <f t="shared" si="2"/>
        <v>36.959824051007807</v>
      </c>
      <c r="O11" s="369">
        <f t="shared" si="2"/>
        <v>38.0771815991328</v>
      </c>
      <c r="P11" s="369">
        <f t="shared" si="2"/>
        <v>39.205282969835935</v>
      </c>
      <c r="Q11" s="369">
        <f t="shared" si="2"/>
        <v>40.388177835687493</v>
      </c>
      <c r="S11" s="270" t="str">
        <f t="shared" si="15"/>
        <v>Y</v>
      </c>
      <c r="T11" s="271" t="str">
        <f t="shared" si="3"/>
        <v>04800C</v>
      </c>
      <c r="U11" s="385" t="str">
        <f t="shared" si="4"/>
        <v>05</v>
      </c>
      <c r="V11" s="271" t="str">
        <f t="shared" si="5"/>
        <v>Foreman Parking Meter Services</v>
      </c>
      <c r="W11" s="386">
        <f t="shared" si="6"/>
        <v>36.96</v>
      </c>
      <c r="X11" s="386">
        <f t="shared" si="7"/>
        <v>38.076999999999998</v>
      </c>
      <c r="Y11" s="386">
        <f t="shared" si="8"/>
        <v>39.204999999999998</v>
      </c>
      <c r="Z11" s="386">
        <f t="shared" si="9"/>
        <v>40.387999999999998</v>
      </c>
      <c r="AA11" s="279"/>
    </row>
    <row r="12" spans="1:27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24</v>
      </c>
      <c r="E12" s="279" t="s">
        <v>25</v>
      </c>
      <c r="F12" s="298">
        <f t="shared" si="10"/>
        <v>36.959824051007807</v>
      </c>
      <c r="G12" s="298">
        <f t="shared" si="11"/>
        <v>38.0771815991328</v>
      </c>
      <c r="H12" s="298">
        <f t="shared" si="12"/>
        <v>39.205282969835935</v>
      </c>
      <c r="I12" s="298">
        <f t="shared" si="13"/>
        <v>40.388177835687493</v>
      </c>
      <c r="J12" s="281"/>
      <c r="K12" s="363" t="s">
        <v>243</v>
      </c>
      <c r="L12" s="366" t="str">
        <f t="shared" si="14"/>
        <v>04810C</v>
      </c>
      <c r="M12" s="366" t="str">
        <f t="shared" si="14"/>
        <v>Foreman Paving Construction</v>
      </c>
      <c r="N12" s="369">
        <f t="shared" si="2"/>
        <v>36.959824051007807</v>
      </c>
      <c r="O12" s="369">
        <f t="shared" si="2"/>
        <v>38.0771815991328</v>
      </c>
      <c r="P12" s="369">
        <f t="shared" si="2"/>
        <v>39.205282969835935</v>
      </c>
      <c r="Q12" s="369">
        <f t="shared" si="2"/>
        <v>40.388177835687493</v>
      </c>
      <c r="S12" s="270" t="str">
        <f t="shared" si="15"/>
        <v>Y</v>
      </c>
      <c r="T12" s="271" t="str">
        <f t="shared" si="3"/>
        <v>04810C</v>
      </c>
      <c r="U12" s="385" t="str">
        <f t="shared" si="4"/>
        <v>05</v>
      </c>
      <c r="V12" s="271" t="str">
        <f t="shared" si="5"/>
        <v>Foreman Paving Construction</v>
      </c>
      <c r="W12" s="386">
        <f t="shared" si="6"/>
        <v>36.96</v>
      </c>
      <c r="X12" s="386">
        <f t="shared" si="7"/>
        <v>38.076999999999998</v>
      </c>
      <c r="Y12" s="386">
        <f t="shared" si="8"/>
        <v>39.204999999999998</v>
      </c>
      <c r="Z12" s="386">
        <f t="shared" si="9"/>
        <v>40.387999999999998</v>
      </c>
      <c r="AA12" s="279"/>
    </row>
    <row r="13" spans="1:27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26</v>
      </c>
      <c r="E13" s="279" t="s">
        <v>27</v>
      </c>
      <c r="F13" s="298">
        <f t="shared" si="10"/>
        <v>36.959824051007807</v>
      </c>
      <c r="G13" s="298">
        <f t="shared" si="11"/>
        <v>38.0771815991328</v>
      </c>
      <c r="H13" s="298">
        <f t="shared" si="12"/>
        <v>39.205282969835935</v>
      </c>
      <c r="I13" s="298">
        <f t="shared" si="13"/>
        <v>40.388177835687493</v>
      </c>
      <c r="J13" s="281"/>
      <c r="K13" s="363" t="s">
        <v>243</v>
      </c>
      <c r="L13" s="366" t="str">
        <f t="shared" si="14"/>
        <v>04890C</v>
      </c>
      <c r="M13" s="366" t="str">
        <f t="shared" si="14"/>
        <v>Foreman Ramp Repair &amp; Restoration</v>
      </c>
      <c r="N13" s="369">
        <f t="shared" si="2"/>
        <v>36.959824051007807</v>
      </c>
      <c r="O13" s="369">
        <f t="shared" si="2"/>
        <v>38.0771815991328</v>
      </c>
      <c r="P13" s="369">
        <f t="shared" si="2"/>
        <v>39.205282969835935</v>
      </c>
      <c r="Q13" s="369">
        <f t="shared" si="2"/>
        <v>40.388177835687493</v>
      </c>
      <c r="S13" s="270" t="str">
        <f t="shared" si="15"/>
        <v>Y</v>
      </c>
      <c r="T13" s="271" t="str">
        <f t="shared" si="3"/>
        <v>04890C</v>
      </c>
      <c r="U13" s="385" t="str">
        <f t="shared" si="4"/>
        <v>05</v>
      </c>
      <c r="V13" s="271" t="str">
        <f t="shared" si="5"/>
        <v>Foreman Ramp Repair &amp; Restoration</v>
      </c>
      <c r="W13" s="386">
        <f t="shared" si="6"/>
        <v>36.96</v>
      </c>
      <c r="X13" s="386">
        <f t="shared" si="7"/>
        <v>38.076999999999998</v>
      </c>
      <c r="Y13" s="386">
        <f t="shared" si="8"/>
        <v>39.204999999999998</v>
      </c>
      <c r="Z13" s="386">
        <f t="shared" si="9"/>
        <v>40.387999999999998</v>
      </c>
      <c r="AA13" s="279"/>
    </row>
    <row r="14" spans="1:27" ht="15" customHeight="1" x14ac:dyDescent="0.25">
      <c r="A14" s="295" t="s">
        <v>231</v>
      </c>
      <c r="B14" s="296" t="s">
        <v>232</v>
      </c>
      <c r="C14" s="295" t="s">
        <v>17</v>
      </c>
      <c r="D14" s="295" t="s">
        <v>28</v>
      </c>
      <c r="E14" s="279" t="s">
        <v>29</v>
      </c>
      <c r="F14" s="298">
        <f t="shared" si="10"/>
        <v>36.959824051007807</v>
      </c>
      <c r="G14" s="298">
        <f t="shared" si="11"/>
        <v>38.0771815991328</v>
      </c>
      <c r="H14" s="298">
        <f t="shared" si="12"/>
        <v>39.205282969835935</v>
      </c>
      <c r="I14" s="298">
        <f t="shared" si="13"/>
        <v>40.388177835687493</v>
      </c>
      <c r="J14" s="281"/>
      <c r="K14" s="363" t="s">
        <v>243</v>
      </c>
      <c r="L14" s="366" t="str">
        <f t="shared" si="14"/>
        <v>04910C</v>
      </c>
      <c r="M14" s="366" t="str">
        <f t="shared" si="14"/>
        <v>Foreman Sewer Construction</v>
      </c>
      <c r="N14" s="369">
        <f t="shared" si="2"/>
        <v>36.959824051007807</v>
      </c>
      <c r="O14" s="369">
        <f t="shared" si="2"/>
        <v>38.0771815991328</v>
      </c>
      <c r="P14" s="369">
        <f t="shared" si="2"/>
        <v>39.205282969835935</v>
      </c>
      <c r="Q14" s="369">
        <f t="shared" si="2"/>
        <v>40.388177835687493</v>
      </c>
      <c r="S14" s="270" t="str">
        <f t="shared" si="15"/>
        <v>Y</v>
      </c>
      <c r="T14" s="271" t="str">
        <f t="shared" si="3"/>
        <v>04910C</v>
      </c>
      <c r="U14" s="385" t="str">
        <f t="shared" si="4"/>
        <v>05</v>
      </c>
      <c r="V14" s="271" t="str">
        <f t="shared" si="5"/>
        <v>Foreman Sewer Construction</v>
      </c>
      <c r="W14" s="386">
        <f t="shared" si="6"/>
        <v>36.96</v>
      </c>
      <c r="X14" s="386">
        <f t="shared" si="7"/>
        <v>38.076999999999998</v>
      </c>
      <c r="Y14" s="386">
        <f t="shared" si="8"/>
        <v>39.204999999999998</v>
      </c>
      <c r="Z14" s="386">
        <f t="shared" si="9"/>
        <v>40.387999999999998</v>
      </c>
      <c r="AA14" s="279"/>
    </row>
    <row r="15" spans="1:27" ht="15" customHeight="1" x14ac:dyDescent="0.25">
      <c r="A15" s="295" t="s">
        <v>231</v>
      </c>
      <c r="B15" s="296" t="s">
        <v>232</v>
      </c>
      <c r="C15" s="295" t="s">
        <v>17</v>
      </c>
      <c r="D15" s="295" t="s">
        <v>31</v>
      </c>
      <c r="E15" s="279" t="s">
        <v>32</v>
      </c>
      <c r="F15" s="298">
        <f t="shared" si="10"/>
        <v>36.959824051007807</v>
      </c>
      <c r="G15" s="298">
        <f t="shared" si="11"/>
        <v>38.0771815991328</v>
      </c>
      <c r="H15" s="298">
        <f t="shared" si="12"/>
        <v>39.205282969835935</v>
      </c>
      <c r="I15" s="298">
        <f t="shared" si="13"/>
        <v>40.388177835687493</v>
      </c>
      <c r="J15" s="281"/>
      <c r="K15" s="363" t="s">
        <v>243</v>
      </c>
      <c r="L15" s="366" t="str">
        <f t="shared" si="14"/>
        <v>04920C</v>
      </c>
      <c r="M15" s="366" t="str">
        <f t="shared" si="14"/>
        <v>Foreman Sewer Maintenance</v>
      </c>
      <c r="N15" s="369">
        <f t="shared" si="2"/>
        <v>36.959824051007807</v>
      </c>
      <c r="O15" s="369">
        <f t="shared" si="2"/>
        <v>38.0771815991328</v>
      </c>
      <c r="P15" s="369">
        <f t="shared" si="2"/>
        <v>39.205282969835935</v>
      </c>
      <c r="Q15" s="369">
        <f t="shared" si="2"/>
        <v>40.388177835687493</v>
      </c>
      <c r="S15" s="270" t="str">
        <f t="shared" si="15"/>
        <v>Y</v>
      </c>
      <c r="T15" s="271" t="str">
        <f t="shared" si="3"/>
        <v>04920C</v>
      </c>
      <c r="U15" s="385" t="str">
        <f t="shared" si="4"/>
        <v>05</v>
      </c>
      <c r="V15" s="271" t="str">
        <f t="shared" si="5"/>
        <v>Foreman Sewer Maintenance</v>
      </c>
      <c r="W15" s="386">
        <f t="shared" si="6"/>
        <v>36.96</v>
      </c>
      <c r="X15" s="386">
        <f t="shared" si="7"/>
        <v>38.076999999999998</v>
      </c>
      <c r="Y15" s="386">
        <f t="shared" si="8"/>
        <v>39.204999999999998</v>
      </c>
      <c r="Z15" s="386">
        <f t="shared" si="9"/>
        <v>40.387999999999998</v>
      </c>
      <c r="AA15" s="279"/>
    </row>
    <row r="16" spans="1:27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149</v>
      </c>
      <c r="E16" s="279" t="s">
        <v>30</v>
      </c>
      <c r="F16" s="298">
        <f t="shared" si="10"/>
        <v>36.959824051007807</v>
      </c>
      <c r="G16" s="298">
        <f t="shared" si="11"/>
        <v>38.0771815991328</v>
      </c>
      <c r="H16" s="298">
        <f t="shared" si="12"/>
        <v>39.205282969835935</v>
      </c>
      <c r="I16" s="298">
        <f t="shared" si="13"/>
        <v>40.388177835687493</v>
      </c>
      <c r="J16" s="281"/>
      <c r="K16" s="363" t="s">
        <v>243</v>
      </c>
      <c r="L16" s="366" t="str">
        <f t="shared" si="14"/>
        <v>04915C</v>
      </c>
      <c r="M16" s="366" t="str">
        <f t="shared" si="14"/>
        <v>Foreman Sewer Construction &amp; Maintenance</v>
      </c>
      <c r="N16" s="369">
        <f t="shared" si="2"/>
        <v>36.959824051007807</v>
      </c>
      <c r="O16" s="369">
        <f t="shared" si="2"/>
        <v>38.0771815991328</v>
      </c>
      <c r="P16" s="369">
        <f t="shared" si="2"/>
        <v>39.205282969835935</v>
      </c>
      <c r="Q16" s="369">
        <f t="shared" si="2"/>
        <v>40.388177835687493</v>
      </c>
      <c r="S16" s="270" t="str">
        <f t="shared" si="15"/>
        <v>Y</v>
      </c>
      <c r="T16" s="271" t="str">
        <f t="shared" si="3"/>
        <v>04915C</v>
      </c>
      <c r="U16" s="385" t="str">
        <f t="shared" si="4"/>
        <v>05</v>
      </c>
      <c r="V16" s="271" t="str">
        <f t="shared" si="5"/>
        <v>Foreman Sewer Construction &amp; Maintenance</v>
      </c>
      <c r="W16" s="386">
        <f t="shared" si="6"/>
        <v>36.96</v>
      </c>
      <c r="X16" s="386">
        <f t="shared" si="7"/>
        <v>38.076999999999998</v>
      </c>
      <c r="Y16" s="386">
        <f t="shared" si="8"/>
        <v>39.204999999999998</v>
      </c>
      <c r="Z16" s="386">
        <f t="shared" si="9"/>
        <v>40.387999999999998</v>
      </c>
      <c r="AA16" s="279"/>
    </row>
    <row r="17" spans="1:28" ht="15" customHeight="1" x14ac:dyDescent="0.25">
      <c r="A17" s="295" t="s">
        <v>231</v>
      </c>
      <c r="B17" s="296" t="s">
        <v>232</v>
      </c>
      <c r="C17" s="295" t="s">
        <v>17</v>
      </c>
      <c r="D17" s="295" t="s">
        <v>148</v>
      </c>
      <c r="E17" s="279" t="s">
        <v>150</v>
      </c>
      <c r="F17" s="298">
        <f t="shared" si="10"/>
        <v>36.959824051007807</v>
      </c>
      <c r="G17" s="298">
        <f t="shared" si="11"/>
        <v>38.0771815991328</v>
      </c>
      <c r="H17" s="298">
        <f t="shared" si="12"/>
        <v>39.205282969835935</v>
      </c>
      <c r="I17" s="298">
        <f t="shared" si="13"/>
        <v>40.388177835687493</v>
      </c>
      <c r="J17" s="281"/>
      <c r="K17" s="363" t="s">
        <v>243</v>
      </c>
      <c r="L17" s="366" t="str">
        <f t="shared" si="14"/>
        <v>04925C</v>
      </c>
      <c r="M17" s="366" t="str">
        <f t="shared" si="14"/>
        <v>Foreman Storm Sewer Infrastructure</v>
      </c>
      <c r="N17" s="369">
        <f t="shared" si="2"/>
        <v>36.959824051007807</v>
      </c>
      <c r="O17" s="369">
        <f t="shared" si="2"/>
        <v>38.0771815991328</v>
      </c>
      <c r="P17" s="369">
        <f t="shared" si="2"/>
        <v>39.205282969835935</v>
      </c>
      <c r="Q17" s="369">
        <f t="shared" si="2"/>
        <v>40.388177835687493</v>
      </c>
      <c r="S17" s="270" t="str">
        <f t="shared" si="15"/>
        <v>Y</v>
      </c>
      <c r="T17" s="271" t="str">
        <f t="shared" si="3"/>
        <v>04925C</v>
      </c>
      <c r="U17" s="385" t="str">
        <f t="shared" si="4"/>
        <v>05</v>
      </c>
      <c r="V17" s="271" t="str">
        <f t="shared" si="5"/>
        <v>Foreman Storm Sewer Infrastructure</v>
      </c>
      <c r="W17" s="386">
        <f t="shared" si="6"/>
        <v>36.96</v>
      </c>
      <c r="X17" s="386">
        <f t="shared" si="7"/>
        <v>38.076999999999998</v>
      </c>
      <c r="Y17" s="386">
        <f t="shared" si="8"/>
        <v>39.204999999999998</v>
      </c>
      <c r="Z17" s="386">
        <f t="shared" si="9"/>
        <v>40.387999999999998</v>
      </c>
      <c r="AA17" s="279"/>
    </row>
    <row r="18" spans="1:28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33</v>
      </c>
      <c r="E18" s="279" t="s">
        <v>139</v>
      </c>
      <c r="F18" s="298">
        <f t="shared" si="10"/>
        <v>36.959824051007807</v>
      </c>
      <c r="G18" s="298">
        <f t="shared" si="11"/>
        <v>38.0771815991328</v>
      </c>
      <c r="H18" s="298">
        <f t="shared" si="12"/>
        <v>39.205282969835935</v>
      </c>
      <c r="I18" s="298">
        <f t="shared" si="13"/>
        <v>40.388177835687493</v>
      </c>
      <c r="J18" s="281"/>
      <c r="K18" s="363" t="s">
        <v>243</v>
      </c>
      <c r="L18" s="366" t="str">
        <f t="shared" si="14"/>
        <v>04960C</v>
      </c>
      <c r="M18" s="366" t="str">
        <f t="shared" si="14"/>
        <v>Foreman Solid Waste-Recycling</v>
      </c>
      <c r="N18" s="369">
        <f t="shared" si="2"/>
        <v>36.959824051007807</v>
      </c>
      <c r="O18" s="369">
        <f t="shared" si="2"/>
        <v>38.0771815991328</v>
      </c>
      <c r="P18" s="369">
        <f t="shared" si="2"/>
        <v>39.205282969835935</v>
      </c>
      <c r="Q18" s="369">
        <f t="shared" si="2"/>
        <v>40.388177835687493</v>
      </c>
      <c r="S18" s="270" t="str">
        <f t="shared" si="15"/>
        <v>Y</v>
      </c>
      <c r="T18" s="271" t="str">
        <f t="shared" si="3"/>
        <v>04960C</v>
      </c>
      <c r="U18" s="385" t="str">
        <f t="shared" si="4"/>
        <v>05</v>
      </c>
      <c r="V18" s="271" t="str">
        <f t="shared" si="5"/>
        <v>Foreman Solid Waste-Recycling</v>
      </c>
      <c r="W18" s="386">
        <f t="shared" si="6"/>
        <v>36.96</v>
      </c>
      <c r="X18" s="386">
        <f t="shared" si="7"/>
        <v>38.076999999999998</v>
      </c>
      <c r="Y18" s="386">
        <f t="shared" si="8"/>
        <v>39.204999999999998</v>
      </c>
      <c r="Z18" s="386">
        <f t="shared" si="9"/>
        <v>40.387999999999998</v>
      </c>
      <c r="AA18" s="279"/>
    </row>
    <row r="19" spans="1:28" ht="15" customHeight="1" x14ac:dyDescent="0.25">
      <c r="A19" s="295" t="s">
        <v>231</v>
      </c>
      <c r="B19" s="296" t="s">
        <v>232</v>
      </c>
      <c r="C19" s="295" t="s">
        <v>17</v>
      </c>
      <c r="D19" s="295" t="s">
        <v>35</v>
      </c>
      <c r="E19" s="279" t="s">
        <v>36</v>
      </c>
      <c r="F19" s="298">
        <f t="shared" si="10"/>
        <v>36.959824051007807</v>
      </c>
      <c r="G19" s="298">
        <f t="shared" si="11"/>
        <v>38.0771815991328</v>
      </c>
      <c r="H19" s="298">
        <f t="shared" si="12"/>
        <v>39.205282969835935</v>
      </c>
      <c r="I19" s="298">
        <f t="shared" si="13"/>
        <v>40.388177835687493</v>
      </c>
      <c r="J19" s="281"/>
      <c r="K19" s="363" t="s">
        <v>243</v>
      </c>
      <c r="L19" s="366" t="str">
        <f t="shared" si="14"/>
        <v>04980C</v>
      </c>
      <c r="M19" s="366" t="str">
        <f t="shared" si="14"/>
        <v>Foreman Street Maintenance &amp; Repair</v>
      </c>
      <c r="N19" s="369">
        <f t="shared" si="2"/>
        <v>36.959824051007807</v>
      </c>
      <c r="O19" s="369">
        <f t="shared" si="2"/>
        <v>38.0771815991328</v>
      </c>
      <c r="P19" s="369">
        <f t="shared" si="2"/>
        <v>39.205282969835935</v>
      </c>
      <c r="Q19" s="369">
        <f t="shared" si="2"/>
        <v>40.388177835687493</v>
      </c>
      <c r="S19" s="270" t="str">
        <f t="shared" si="15"/>
        <v>Y</v>
      </c>
      <c r="T19" s="271" t="str">
        <f t="shared" si="3"/>
        <v>04980C</v>
      </c>
      <c r="U19" s="385" t="str">
        <f t="shared" si="4"/>
        <v>05</v>
      </c>
      <c r="V19" s="271" t="str">
        <f t="shared" si="5"/>
        <v>Foreman Street Maintenance &amp; Repair</v>
      </c>
      <c r="W19" s="386">
        <f t="shared" si="6"/>
        <v>36.96</v>
      </c>
      <c r="X19" s="386">
        <f t="shared" si="7"/>
        <v>38.076999999999998</v>
      </c>
      <c r="Y19" s="386">
        <f t="shared" si="8"/>
        <v>39.204999999999998</v>
      </c>
      <c r="Z19" s="386">
        <f t="shared" si="9"/>
        <v>40.387999999999998</v>
      </c>
      <c r="AA19" s="279"/>
    </row>
    <row r="20" spans="1:28" ht="15" customHeight="1" x14ac:dyDescent="0.25">
      <c r="A20" s="295" t="s">
        <v>231</v>
      </c>
      <c r="B20" s="296" t="s">
        <v>232</v>
      </c>
      <c r="C20" s="295" t="s">
        <v>17</v>
      </c>
      <c r="D20" s="295" t="s">
        <v>155</v>
      </c>
      <c r="E20" s="279" t="s">
        <v>227</v>
      </c>
      <c r="F20" s="298">
        <f t="shared" si="10"/>
        <v>36.959824051007807</v>
      </c>
      <c r="G20" s="298">
        <f t="shared" si="11"/>
        <v>38.0771815991328</v>
      </c>
      <c r="H20" s="298">
        <f t="shared" si="12"/>
        <v>39.205282969835935</v>
      </c>
      <c r="I20" s="298">
        <f t="shared" si="13"/>
        <v>40.388177835687493</v>
      </c>
      <c r="J20" s="281"/>
      <c r="K20" s="363" t="s">
        <v>243</v>
      </c>
      <c r="L20" s="366" t="str">
        <f t="shared" si="14"/>
        <v>05030C</v>
      </c>
      <c r="M20" s="366" t="str">
        <f t="shared" si="14"/>
        <v>Foreman Water Distribution System</v>
      </c>
      <c r="N20" s="369">
        <f t="shared" si="2"/>
        <v>36.959824051007807</v>
      </c>
      <c r="O20" s="369">
        <f t="shared" si="2"/>
        <v>38.0771815991328</v>
      </c>
      <c r="P20" s="369">
        <f t="shared" si="2"/>
        <v>39.205282969835935</v>
      </c>
      <c r="Q20" s="369">
        <f t="shared" si="2"/>
        <v>40.388177835687493</v>
      </c>
      <c r="S20" s="270" t="str">
        <f t="shared" si="15"/>
        <v>Y</v>
      </c>
      <c r="T20" s="271" t="str">
        <f t="shared" si="3"/>
        <v>05030C</v>
      </c>
      <c r="U20" s="385" t="str">
        <f t="shared" si="4"/>
        <v>05</v>
      </c>
      <c r="V20" s="271" t="str">
        <f t="shared" si="5"/>
        <v>Foreman Water Distribution System</v>
      </c>
      <c r="W20" s="386">
        <f t="shared" si="6"/>
        <v>36.96</v>
      </c>
      <c r="X20" s="386">
        <f t="shared" si="7"/>
        <v>38.076999999999998</v>
      </c>
      <c r="Y20" s="386">
        <f t="shared" si="8"/>
        <v>39.204999999999998</v>
      </c>
      <c r="Z20" s="386">
        <f t="shared" si="9"/>
        <v>40.387999999999998</v>
      </c>
      <c r="AA20" s="279"/>
    </row>
    <row r="21" spans="1:28" ht="15" customHeight="1" x14ac:dyDescent="0.25">
      <c r="E21" s="285" t="s">
        <v>126</v>
      </c>
      <c r="F21" s="297"/>
      <c r="G21" s="295"/>
      <c r="H21" s="295"/>
      <c r="I21" s="298"/>
      <c r="J21" s="298"/>
      <c r="K21" s="370"/>
      <c r="N21" s="371"/>
      <c r="O21" s="371"/>
      <c r="P21" s="371"/>
      <c r="Q21" s="371"/>
      <c r="Y21" s="271"/>
      <c r="Z21" s="271"/>
      <c r="AB21" s="281"/>
    </row>
    <row r="22" spans="1:28" ht="15" customHeight="1" x14ac:dyDescent="0.25">
      <c r="A22" s="299"/>
      <c r="B22" s="299"/>
      <c r="C22" s="300"/>
      <c r="D22" s="300"/>
      <c r="E22" s="301"/>
      <c r="F22" s="300"/>
      <c r="G22" s="302"/>
      <c r="H22" s="302"/>
      <c r="I22" s="302"/>
      <c r="J22" s="301"/>
      <c r="K22" s="365"/>
      <c r="S22" s="303"/>
      <c r="T22" s="303"/>
      <c r="U22" s="303"/>
      <c r="V22" s="303"/>
      <c r="W22" s="303"/>
      <c r="X22" s="303"/>
      <c r="Y22" s="387"/>
      <c r="Z22" s="387"/>
      <c r="AA22" s="279"/>
    </row>
    <row r="23" spans="1:28" ht="15" customHeight="1" x14ac:dyDescent="0.25">
      <c r="A23" s="299" t="s">
        <v>42</v>
      </c>
      <c r="B23" s="299"/>
      <c r="D23" s="300"/>
      <c r="E23" s="301"/>
      <c r="F23" s="300"/>
      <c r="G23" s="295"/>
      <c r="H23" s="295"/>
      <c r="I23" s="295"/>
      <c r="J23" s="295"/>
      <c r="T23" s="294" t="s">
        <v>300</v>
      </c>
      <c r="V23" s="294" t="s">
        <v>48</v>
      </c>
      <c r="W23" s="294" t="s">
        <v>301</v>
      </c>
    </row>
    <row r="24" spans="1:28" ht="15" customHeight="1" x14ac:dyDescent="0.25">
      <c r="A24" s="305" t="str">
        <f>"Provided that a  "&amp;TEXT(N24,"$0.000")&amp;" per hour shift differential be paid for all work shifts that have a regular start time beginning at or after"</f>
        <v>Provided that a  $1.529 per hour shift differential be paid for all work shifts that have a regular start time beginning at or after</v>
      </c>
      <c r="B24" s="306"/>
      <c r="C24" s="307"/>
      <c r="D24" s="308"/>
      <c r="E24" s="307"/>
      <c r="F24" s="309"/>
      <c r="G24" s="309"/>
      <c r="H24" s="309"/>
      <c r="I24" s="309"/>
      <c r="J24" s="309"/>
      <c r="K24" s="373" t="s">
        <v>243</v>
      </c>
      <c r="L24" s="374" t="s">
        <v>182</v>
      </c>
      <c r="M24" s="374" t="s">
        <v>181</v>
      </c>
      <c r="N24" s="369">
        <f>IF($K24="Y",VLOOKUP($L24,DataJan2023,N$6,0)*PercIncrApril2023,VLOOKUP($L24,DataJan2023,N$6,0))</f>
        <v>1.5288459528671872</v>
      </c>
      <c r="S24" s="270" t="str">
        <f t="shared" ref="S24:S29" si="16">K24</f>
        <v>Y</v>
      </c>
      <c r="T24" s="271" t="str">
        <f>L24</f>
        <v>CFOAM1</v>
      </c>
      <c r="V24" s="271" t="str">
        <f>M24</f>
        <v>TL-Morning Shift Premium CFO</v>
      </c>
      <c r="W24" s="386">
        <f>ROUND(N24,3)</f>
        <v>1.5289999999999999</v>
      </c>
    </row>
    <row r="25" spans="1:28" ht="15" customHeight="1" x14ac:dyDescent="0.25">
      <c r="A25" s="310" t="s">
        <v>45</v>
      </c>
      <c r="B25" s="301"/>
      <c r="D25" s="311"/>
      <c r="E25" s="312"/>
      <c r="F25" s="311"/>
      <c r="G25" s="311"/>
      <c r="H25" s="311"/>
      <c r="I25" s="311"/>
      <c r="J25" s="311"/>
      <c r="K25" s="375" t="s">
        <v>243</v>
      </c>
      <c r="L25" s="374" t="s">
        <v>183</v>
      </c>
      <c r="M25" s="374" t="s">
        <v>184</v>
      </c>
      <c r="N25" s="369">
        <f>IF($K25="Y",VLOOKUP($L25,DataJan2023,N$6,0)*PercIncrApril2023,VLOOKUP($L25,DataJan2023,N$6,0))</f>
        <v>1.5288459528671872</v>
      </c>
      <c r="S25" s="270" t="str">
        <f t="shared" si="16"/>
        <v>Y</v>
      </c>
      <c r="T25" s="271" t="str">
        <f>L25</f>
        <v>CFOWKE</v>
      </c>
      <c r="V25" s="271" t="str">
        <f>M25</f>
        <v>TL-Weekend Shift-CFO</v>
      </c>
      <c r="W25" s="386">
        <f>ROUND(N25,3)</f>
        <v>1.5289999999999999</v>
      </c>
    </row>
    <row r="26" spans="1:28" ht="15" customHeight="1" x14ac:dyDescent="0.25">
      <c r="C26" s="310"/>
      <c r="D26" s="311"/>
      <c r="E26" s="312"/>
      <c r="F26" s="311"/>
      <c r="G26" s="311"/>
      <c r="H26" s="311"/>
      <c r="I26" s="311"/>
      <c r="J26" s="311"/>
      <c r="K26" s="375" t="s">
        <v>243</v>
      </c>
      <c r="L26" s="376" t="s">
        <v>217</v>
      </c>
      <c r="M26" s="366" t="s">
        <v>218</v>
      </c>
      <c r="N26" s="369">
        <f>IF($K26="Y",VLOOKUP($L26,DataJan2023,N$6,0)*PercIncrApril2023,VLOOKUP($L26,DataJan2023,N$6,0))</f>
        <v>1.5288459528671872</v>
      </c>
      <c r="S26" s="270" t="str">
        <f t="shared" si="16"/>
        <v>Y</v>
      </c>
      <c r="T26" s="271" t="str">
        <f>L26</f>
        <v>CFOEVE</v>
      </c>
      <c r="V26" s="271" t="str">
        <f>M26</f>
        <v>TL-Evening Shift Premium-CFO</v>
      </c>
      <c r="W26" s="386">
        <f>ROUND(N26,3)</f>
        <v>1.5289999999999999</v>
      </c>
    </row>
    <row r="27" spans="1:28" s="304" customFormat="1" ht="15" customHeight="1" x14ac:dyDescent="0.25">
      <c r="A27" s="284" t="s">
        <v>293</v>
      </c>
      <c r="B27" s="313"/>
      <c r="C27" s="314"/>
      <c r="D27" s="315"/>
      <c r="E27" s="315"/>
      <c r="F27" s="315"/>
      <c r="G27" s="315"/>
      <c r="H27" s="315"/>
      <c r="I27" s="315"/>
      <c r="J27" s="315"/>
      <c r="K27" s="377"/>
      <c r="L27" s="363"/>
      <c r="M27" s="366"/>
      <c r="N27" s="369"/>
      <c r="O27" s="363"/>
      <c r="P27" s="363"/>
      <c r="Q27" s="363"/>
      <c r="R27" s="279"/>
      <c r="S27" s="271"/>
      <c r="T27" s="271"/>
      <c r="U27" s="271"/>
      <c r="V27" s="271"/>
      <c r="W27" s="271"/>
      <c r="X27" s="271"/>
      <c r="Y27" s="384"/>
      <c r="Z27" s="384"/>
      <c r="AA27" s="281"/>
    </row>
    <row r="28" spans="1:28" s="304" customFormat="1" ht="15" customHeight="1" x14ac:dyDescent="0.25">
      <c r="A28" s="279" t="str">
        <f>"An employee will receive "&amp;TEXT(N28,"$0.000")&amp;" for each weekday the employee is “on call.” The employee will receive "&amp;TEXT(N29,"$0.000")&amp;" for each weekend day (Saturday or Sunday) or"</f>
        <v>An employee will receive $40.000 for each weekday the employee is “on call.” The employee will receive $50.000 for each weekend day (Saturday or Sunday) or</v>
      </c>
      <c r="B28" s="284"/>
      <c r="C28" s="314"/>
      <c r="D28" s="315"/>
      <c r="E28" s="315"/>
      <c r="F28" s="315"/>
      <c r="G28" s="315"/>
      <c r="H28" s="315"/>
      <c r="I28" s="315"/>
      <c r="J28" s="315"/>
      <c r="K28" s="377" t="s">
        <v>15</v>
      </c>
      <c r="L28" s="366" t="s">
        <v>219</v>
      </c>
      <c r="M28" s="366" t="s">
        <v>222</v>
      </c>
      <c r="N28" s="369">
        <f>IF($K28="Y",VLOOKUP($L28,DataJan2023,N$6,0)*PercIncrApril2023,VLOOKUP($L28,DataJan2023,N$6,0))</f>
        <v>40</v>
      </c>
      <c r="O28" s="363"/>
      <c r="P28" s="363"/>
      <c r="Q28" s="363"/>
      <c r="R28" s="279"/>
      <c r="S28" s="270" t="str">
        <f t="shared" si="16"/>
        <v>N</v>
      </c>
      <c r="T28" s="271" t="str">
        <f>L28</f>
        <v>CFOCDY</v>
      </c>
      <c r="U28" s="271"/>
      <c r="V28" s="271" t="str">
        <f>M28</f>
        <v>TL-On call by the day-CFO</v>
      </c>
      <c r="W28" s="386">
        <f>ROUND(N28,3)</f>
        <v>40</v>
      </c>
      <c r="X28" s="271"/>
      <c r="Y28" s="384"/>
      <c r="Z28" s="384"/>
      <c r="AA28" s="281"/>
    </row>
    <row r="29" spans="1:28" s="304" customFormat="1" ht="15" customHeight="1" x14ac:dyDescent="0.25">
      <c r="A29" s="279" t="s">
        <v>244</v>
      </c>
      <c r="B29" s="316"/>
      <c r="D29" s="315"/>
      <c r="E29" s="315"/>
      <c r="F29" s="315"/>
      <c r="G29" s="315"/>
      <c r="H29" s="315"/>
      <c r="I29" s="315"/>
      <c r="J29" s="315"/>
      <c r="K29" s="377" t="s">
        <v>15</v>
      </c>
      <c r="L29" s="366" t="s">
        <v>220</v>
      </c>
      <c r="M29" s="366" t="s">
        <v>223</v>
      </c>
      <c r="N29" s="369">
        <f>IF($K29="Y",VLOOKUP($L29,DataJan2023,N$6,0)*PercIncrApril2023,VLOOKUP($L29,DataJan2023,N$6,0))</f>
        <v>50</v>
      </c>
      <c r="O29" s="363"/>
      <c r="P29" s="363"/>
      <c r="Q29" s="363"/>
      <c r="R29" s="279"/>
      <c r="S29" s="270" t="str">
        <f t="shared" si="16"/>
        <v>N</v>
      </c>
      <c r="T29" s="271" t="str">
        <f>L29</f>
        <v>CFOCWE</v>
      </c>
      <c r="U29" s="271"/>
      <c r="V29" s="271" t="str">
        <f>M29</f>
        <v>TL-On call by day Weekend-CFO</v>
      </c>
      <c r="W29" s="386">
        <f>ROUND(N29,3)</f>
        <v>50</v>
      </c>
      <c r="X29" s="271"/>
      <c r="Y29" s="384"/>
      <c r="Z29" s="384"/>
      <c r="AA29" s="281"/>
    </row>
    <row r="30" spans="1:28" s="304" customFormat="1" ht="15" customHeight="1" x14ac:dyDescent="0.25">
      <c r="A30" s="279" t="s">
        <v>245</v>
      </c>
      <c r="B30" s="314"/>
      <c r="C30" s="301"/>
      <c r="D30" s="315"/>
      <c r="E30" s="315"/>
      <c r="F30" s="315"/>
      <c r="G30" s="315"/>
      <c r="H30" s="315"/>
      <c r="I30" s="315"/>
      <c r="J30" s="315"/>
      <c r="K30" s="377"/>
      <c r="L30" s="366"/>
      <c r="M30" s="366"/>
      <c r="N30" s="369"/>
      <c r="O30" s="363"/>
      <c r="P30" s="363"/>
      <c r="Q30" s="363"/>
      <c r="R30" s="279"/>
      <c r="S30" s="271"/>
      <c r="T30" s="271"/>
      <c r="U30" s="271"/>
      <c r="V30" s="271"/>
      <c r="W30" s="271"/>
      <c r="X30" s="271"/>
      <c r="Y30" s="384"/>
      <c r="Z30" s="384"/>
      <c r="AA30" s="281"/>
    </row>
    <row r="31" spans="1:28" s="301" customFormat="1" ht="15" customHeight="1" x14ac:dyDescent="0.25">
      <c r="C31" s="310"/>
      <c r="D31" s="311"/>
      <c r="E31" s="312"/>
      <c r="F31" s="311"/>
      <c r="G31" s="311"/>
      <c r="H31" s="311"/>
      <c r="I31" s="311"/>
      <c r="J31" s="311"/>
      <c r="K31" s="375"/>
      <c r="L31" s="376"/>
      <c r="M31" s="366"/>
      <c r="N31" s="369"/>
      <c r="O31" s="365"/>
      <c r="P31" s="365"/>
      <c r="Q31" s="365"/>
      <c r="S31" s="270"/>
      <c r="T31" s="271"/>
      <c r="U31" s="271"/>
      <c r="V31" s="271"/>
      <c r="W31" s="386"/>
      <c r="X31" s="271"/>
      <c r="Y31" s="384"/>
      <c r="Z31" s="384"/>
      <c r="AA31" s="304"/>
    </row>
    <row r="32" spans="1:28" ht="15" customHeight="1" x14ac:dyDescent="0.25">
      <c r="A32" s="361" t="s">
        <v>127</v>
      </c>
      <c r="B32" s="312" t="s">
        <v>297</v>
      </c>
      <c r="D32" s="311"/>
      <c r="E32" s="312"/>
      <c r="F32" s="311"/>
      <c r="G32" s="311"/>
      <c r="H32" s="311"/>
      <c r="I32" s="311"/>
      <c r="J32" s="311"/>
      <c r="K32" s="375"/>
      <c r="N32" s="378"/>
      <c r="P32" s="379"/>
      <c r="Y32" s="388"/>
      <c r="Z32" s="388"/>
      <c r="AA32" s="289"/>
      <c r="AB32" s="289"/>
    </row>
    <row r="33" spans="1:28" s="304" customFormat="1" ht="15" customHeight="1" x14ac:dyDescent="0.25">
      <c r="A33" s="316" t="s">
        <v>240</v>
      </c>
      <c r="B33" s="362"/>
      <c r="C33" s="279"/>
      <c r="D33" s="317"/>
      <c r="E33" s="317"/>
      <c r="F33" s="317"/>
      <c r="G33" s="317"/>
      <c r="H33" s="317"/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A33" s="289"/>
      <c r="AB33" s="318"/>
    </row>
    <row r="34" spans="1:28" s="304" customFormat="1" ht="45" x14ac:dyDescent="0.25">
      <c r="A34" s="279"/>
      <c r="B34" s="319" t="s">
        <v>48</v>
      </c>
      <c r="C34" s="320"/>
      <c r="D34" s="319"/>
      <c r="E34" s="321" t="s">
        <v>50</v>
      </c>
      <c r="F34" s="321" t="s">
        <v>241</v>
      </c>
      <c r="I34" s="317"/>
      <c r="J34" s="317"/>
      <c r="K34" s="377"/>
      <c r="L34" s="363"/>
      <c r="M34" s="366"/>
      <c r="N34" s="369"/>
      <c r="O34" s="363"/>
      <c r="P34" s="363"/>
      <c r="Q34" s="363"/>
      <c r="R34" s="279"/>
      <c r="S34" s="271"/>
      <c r="T34" s="271"/>
      <c r="U34" s="271"/>
      <c r="V34" s="271"/>
      <c r="W34" s="271"/>
      <c r="X34" s="271"/>
      <c r="Y34" s="388"/>
      <c r="Z34" s="388"/>
      <c r="AA34" s="289"/>
      <c r="AB34" s="318"/>
    </row>
    <row r="35" spans="1:28" s="304" customFormat="1" ht="15" customHeight="1" x14ac:dyDescent="0.25">
      <c r="A35" s="279"/>
      <c r="B35" s="322" t="s">
        <v>52</v>
      </c>
      <c r="C35" s="317"/>
      <c r="E35" s="274">
        <f>N35</f>
        <v>0.51570348374999986</v>
      </c>
      <c r="F35" s="274"/>
      <c r="I35" s="317"/>
      <c r="J35" s="317"/>
      <c r="K35" s="377" t="s">
        <v>243</v>
      </c>
      <c r="L35" s="363" t="s">
        <v>185</v>
      </c>
      <c r="M35" s="366" t="s">
        <v>186</v>
      </c>
      <c r="N35" s="369">
        <f t="shared" ref="N35:N42" si="17">IF($K35="Y",VLOOKUP($L35,DataJan2023,N$6,0)*PercIncrApril2023,VLOOKUP($L35,DataJan2023,N$6,0))</f>
        <v>0.51570348374999986</v>
      </c>
      <c r="O35" s="363"/>
      <c r="P35" s="363"/>
      <c r="Q35" s="363"/>
      <c r="R35" s="279"/>
      <c r="S35" s="270" t="str">
        <f t="shared" ref="S35:S42" si="18">K35</f>
        <v>Y</v>
      </c>
      <c r="T35" s="271" t="str">
        <f t="shared" ref="T35:T42" si="19">L35</f>
        <v>CFOTNL</v>
      </c>
      <c r="U35" s="271"/>
      <c r="V35" s="271" t="str">
        <f t="shared" ref="V35:V42" si="20">M35</f>
        <v>TL-Tunnel and Shaft-CFO</v>
      </c>
      <c r="W35" s="386">
        <f t="shared" ref="W35:W42" si="21">ROUND(N35,3)</f>
        <v>0.51600000000000001</v>
      </c>
      <c r="X35" s="271"/>
      <c r="Y35" s="388"/>
      <c r="Z35" s="388"/>
      <c r="AA35" s="289"/>
      <c r="AB35" s="318"/>
    </row>
    <row r="36" spans="1:28" s="304" customFormat="1" ht="15" customHeight="1" x14ac:dyDescent="0.25">
      <c r="A36" s="279"/>
      <c r="B36" s="322" t="s">
        <v>53</v>
      </c>
      <c r="C36" s="323"/>
      <c r="E36" s="274">
        <f>N36</f>
        <v>0.7595882562734374</v>
      </c>
      <c r="F36" s="274">
        <f>N37</f>
        <v>1.4428953722421871</v>
      </c>
      <c r="I36" s="317"/>
      <c r="J36" s="324"/>
      <c r="K36" s="380" t="s">
        <v>243</v>
      </c>
      <c r="L36" s="363" t="s">
        <v>187</v>
      </c>
      <c r="M36" s="366" t="s">
        <v>188</v>
      </c>
      <c r="N36" s="369">
        <f t="shared" si="17"/>
        <v>0.7595882562734374</v>
      </c>
      <c r="O36" s="363"/>
      <c r="P36" s="363"/>
      <c r="Q36" s="363"/>
      <c r="R36" s="279"/>
      <c r="S36" s="270" t="str">
        <f t="shared" si="18"/>
        <v>Y</v>
      </c>
      <c r="T36" s="271" t="str">
        <f t="shared" si="19"/>
        <v>CFOAB1</v>
      </c>
      <c r="U36" s="271"/>
      <c r="V36" s="271" t="str">
        <f t="shared" si="20"/>
        <v>TL-Aerial Bucket 1-CFO</v>
      </c>
      <c r="W36" s="386">
        <f t="shared" si="21"/>
        <v>0.76</v>
      </c>
      <c r="X36" s="271"/>
      <c r="Y36" s="388"/>
      <c r="Z36" s="388"/>
      <c r="AA36" s="289"/>
      <c r="AB36" s="318"/>
    </row>
    <row r="37" spans="1:28" s="304" customFormat="1" ht="15" customHeight="1" x14ac:dyDescent="0.25">
      <c r="A37" s="279"/>
      <c r="B37" s="317" t="s">
        <v>140</v>
      </c>
      <c r="C37" s="317"/>
      <c r="E37" s="274" t="s">
        <v>55</v>
      </c>
      <c r="F37" s="274">
        <f>N38</f>
        <v>1.2366139787421873</v>
      </c>
      <c r="I37" s="317"/>
      <c r="J37" s="324"/>
      <c r="K37" s="380" t="s">
        <v>243</v>
      </c>
      <c r="L37" s="363" t="s">
        <v>189</v>
      </c>
      <c r="M37" s="366" t="s">
        <v>190</v>
      </c>
      <c r="N37" s="369">
        <f t="shared" si="17"/>
        <v>1.4428953722421871</v>
      </c>
      <c r="O37" s="363"/>
      <c r="P37" s="363"/>
      <c r="Q37" s="363"/>
      <c r="R37" s="279"/>
      <c r="S37" s="270" t="str">
        <f t="shared" si="18"/>
        <v>Y</v>
      </c>
      <c r="T37" s="271" t="str">
        <f t="shared" si="19"/>
        <v>CFOAB2</v>
      </c>
      <c r="U37" s="271"/>
      <c r="V37" s="271" t="str">
        <f t="shared" si="20"/>
        <v>TL-Aerial Bucket II(&gt;50ft)-CFO</v>
      </c>
      <c r="W37" s="386">
        <f t="shared" si="21"/>
        <v>1.4430000000000001</v>
      </c>
      <c r="X37" s="271"/>
      <c r="Y37" s="384"/>
      <c r="Z37" s="384"/>
      <c r="AA37" s="281"/>
    </row>
    <row r="38" spans="1:28" s="304" customFormat="1" ht="15" customHeight="1" x14ac:dyDescent="0.25">
      <c r="A38" s="279"/>
      <c r="B38" s="322" t="s">
        <v>56</v>
      </c>
      <c r="C38" s="317"/>
      <c r="E38" s="274">
        <f>N39</f>
        <v>2.1262024882109372</v>
      </c>
      <c r="F38" s="274"/>
      <c r="I38" s="317"/>
      <c r="J38" s="324"/>
      <c r="K38" s="380" t="s">
        <v>243</v>
      </c>
      <c r="L38" s="363" t="s">
        <v>191</v>
      </c>
      <c r="M38" s="366" t="s">
        <v>192</v>
      </c>
      <c r="N38" s="369">
        <f t="shared" si="17"/>
        <v>1.2366139787421873</v>
      </c>
      <c r="O38" s="363"/>
      <c r="P38" s="363"/>
      <c r="Q38" s="363"/>
      <c r="R38" s="279"/>
      <c r="S38" s="270" t="str">
        <f t="shared" si="18"/>
        <v>Y</v>
      </c>
      <c r="T38" s="271" t="str">
        <f t="shared" si="19"/>
        <v>CFORSP</v>
      </c>
      <c r="U38" s="271"/>
      <c r="V38" s="271" t="str">
        <f t="shared" si="20"/>
        <v>TL-Respirator-CFO</v>
      </c>
      <c r="W38" s="386">
        <f t="shared" si="21"/>
        <v>1.2370000000000001</v>
      </c>
      <c r="X38" s="271"/>
      <c r="Y38" s="384"/>
      <c r="Z38" s="384"/>
      <c r="AA38" s="281"/>
    </row>
    <row r="39" spans="1:28" s="304" customFormat="1" ht="15" customHeight="1" x14ac:dyDescent="0.25">
      <c r="A39" s="279"/>
      <c r="B39" s="317" t="s">
        <v>57</v>
      </c>
      <c r="C39" s="317"/>
      <c r="E39" s="274">
        <f>N40</f>
        <v>1.8973590672968748</v>
      </c>
      <c r="F39" s="275"/>
      <c r="I39" s="317"/>
      <c r="J39" s="324"/>
      <c r="K39" s="380" t="s">
        <v>243</v>
      </c>
      <c r="L39" s="363" t="s">
        <v>193</v>
      </c>
      <c r="M39" s="366" t="s">
        <v>194</v>
      </c>
      <c r="N39" s="369">
        <f t="shared" si="17"/>
        <v>2.1262024882109372</v>
      </c>
      <c r="O39" s="363"/>
      <c r="P39" s="363"/>
      <c r="Q39" s="363"/>
      <c r="R39" s="279"/>
      <c r="S39" s="270" t="str">
        <f t="shared" si="18"/>
        <v>Y</v>
      </c>
      <c r="T39" s="271" t="str">
        <f t="shared" si="19"/>
        <v>CFODYN</v>
      </c>
      <c r="U39" s="271"/>
      <c r="V39" s="271" t="str">
        <f t="shared" si="20"/>
        <v>TL-Miner Dynamiter-CFO</v>
      </c>
      <c r="W39" s="386">
        <f t="shared" si="21"/>
        <v>2.1259999999999999</v>
      </c>
      <c r="X39" s="271"/>
      <c r="Y39" s="384"/>
      <c r="Z39" s="384"/>
      <c r="AA39" s="281"/>
    </row>
    <row r="40" spans="1:28" s="304" customFormat="1" ht="15" customHeight="1" x14ac:dyDescent="0.25">
      <c r="A40" s="279"/>
      <c r="B40" s="317" t="s">
        <v>58</v>
      </c>
      <c r="C40" s="317"/>
      <c r="E40" s="274">
        <f>N41</f>
        <v>1.1893411593984373</v>
      </c>
      <c r="F40" s="275"/>
      <c r="I40" s="317"/>
      <c r="J40" s="317"/>
      <c r="K40" s="380" t="s">
        <v>243</v>
      </c>
      <c r="L40" s="363" t="s">
        <v>195</v>
      </c>
      <c r="M40" s="366" t="s">
        <v>196</v>
      </c>
      <c r="N40" s="369">
        <f t="shared" si="17"/>
        <v>1.8973590672968748</v>
      </c>
      <c r="O40" s="363"/>
      <c r="P40" s="363"/>
      <c r="Q40" s="363"/>
      <c r="R40" s="279"/>
      <c r="S40" s="270" t="str">
        <f t="shared" si="18"/>
        <v>Y</v>
      </c>
      <c r="T40" s="271" t="str">
        <f t="shared" si="19"/>
        <v>CFOSPE</v>
      </c>
      <c r="U40" s="271"/>
      <c r="V40" s="271" t="str">
        <f t="shared" si="20"/>
        <v>TL-Special Endorsement-CFO</v>
      </c>
      <c r="W40" s="386">
        <f t="shared" si="21"/>
        <v>1.897</v>
      </c>
      <c r="X40" s="271"/>
      <c r="Y40" s="384"/>
      <c r="Z40" s="384"/>
      <c r="AA40" s="281"/>
    </row>
    <row r="41" spans="1:28" s="304" customFormat="1" ht="15" customHeight="1" x14ac:dyDescent="0.25">
      <c r="A41" s="279"/>
      <c r="B41" s="317" t="s">
        <v>59</v>
      </c>
      <c r="C41" s="317"/>
      <c r="E41" s="274">
        <f>N42</f>
        <v>1.9467806511562495</v>
      </c>
      <c r="F41" s="275"/>
      <c r="I41" s="317"/>
      <c r="J41" s="317"/>
      <c r="K41" s="377" t="s">
        <v>243</v>
      </c>
      <c r="L41" s="363" t="s">
        <v>197</v>
      </c>
      <c r="M41" s="366" t="s">
        <v>198</v>
      </c>
      <c r="N41" s="369">
        <f t="shared" si="17"/>
        <v>1.1893411593984373</v>
      </c>
      <c r="O41" s="363"/>
      <c r="P41" s="363"/>
      <c r="Q41" s="363"/>
      <c r="R41" s="279"/>
      <c r="S41" s="270" t="str">
        <f t="shared" si="18"/>
        <v>Y</v>
      </c>
      <c r="T41" s="271" t="str">
        <f t="shared" si="19"/>
        <v>CFOEQB</v>
      </c>
      <c r="U41" s="271"/>
      <c r="V41" s="271" t="str">
        <f t="shared" si="20"/>
        <v>TL-Equipment B-CFO</v>
      </c>
      <c r="W41" s="386">
        <f t="shared" si="21"/>
        <v>1.1890000000000001</v>
      </c>
      <c r="X41" s="271"/>
      <c r="Y41" s="384"/>
      <c r="Z41" s="384"/>
      <c r="AA41" s="281"/>
    </row>
    <row r="42" spans="1:28" s="304" customFormat="1" ht="15" customHeight="1" x14ac:dyDescent="0.25">
      <c r="A42" s="279"/>
      <c r="B42" s="279"/>
      <c r="C42" s="325"/>
      <c r="D42" s="317"/>
      <c r="E42" s="317"/>
      <c r="F42" s="317"/>
      <c r="G42" s="317"/>
      <c r="H42" s="317"/>
      <c r="I42" s="317"/>
      <c r="J42" s="317"/>
      <c r="K42" s="377" t="s">
        <v>243</v>
      </c>
      <c r="L42" s="363" t="s">
        <v>199</v>
      </c>
      <c r="M42" s="366" t="s">
        <v>200</v>
      </c>
      <c r="N42" s="369">
        <f t="shared" si="17"/>
        <v>1.9467806511562495</v>
      </c>
      <c r="O42" s="363"/>
      <c r="P42" s="363"/>
      <c r="Q42" s="363"/>
      <c r="R42" s="279"/>
      <c r="S42" s="270" t="str">
        <f t="shared" si="18"/>
        <v>Y</v>
      </c>
      <c r="T42" s="271" t="str">
        <f t="shared" si="19"/>
        <v>CFOEQC</v>
      </c>
      <c r="U42" s="271"/>
      <c r="V42" s="271" t="str">
        <f t="shared" si="20"/>
        <v>TL-Equipment C-CFO</v>
      </c>
      <c r="W42" s="386">
        <f t="shared" si="21"/>
        <v>1.9470000000000001</v>
      </c>
      <c r="X42" s="271"/>
      <c r="Y42" s="384"/>
      <c r="Z42" s="384"/>
      <c r="AA42" s="281"/>
    </row>
    <row r="43" spans="1:28" s="304" customFormat="1" ht="15" customHeight="1" x14ac:dyDescent="0.25">
      <c r="A43" s="279"/>
      <c r="B43" s="316" t="s">
        <v>264</v>
      </c>
      <c r="D43" s="31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A43" s="281"/>
    </row>
    <row r="44" spans="1:28" s="304" customFormat="1" ht="15" customHeight="1" x14ac:dyDescent="0.25">
      <c r="A44" s="279"/>
      <c r="B44" s="316" t="s">
        <v>61</v>
      </c>
      <c r="D44" s="31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A44" s="281"/>
    </row>
    <row r="45" spans="1:28" s="304" customFormat="1" ht="15" customHeight="1" x14ac:dyDescent="0.25">
      <c r="A45" s="279"/>
      <c r="B45" s="316" t="s">
        <v>62</v>
      </c>
      <c r="D45" s="31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A45" s="281"/>
    </row>
    <row r="46" spans="1:28" s="304" customFormat="1" ht="15" customHeight="1" x14ac:dyDescent="0.25">
      <c r="A46" s="279"/>
      <c r="B46" s="316" t="s">
        <v>265</v>
      </c>
      <c r="D46" s="31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A46" s="281"/>
    </row>
    <row r="47" spans="1:28" s="304" customFormat="1" ht="15" customHeight="1" x14ac:dyDescent="0.25">
      <c r="A47" s="279"/>
      <c r="B47" s="316" t="s">
        <v>64</v>
      </c>
      <c r="D47" s="31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A47" s="281"/>
    </row>
    <row r="48" spans="1:28" s="304" customFormat="1" ht="15" customHeight="1" x14ac:dyDescent="0.25">
      <c r="A48" s="279"/>
      <c r="B48" s="316" t="s">
        <v>266</v>
      </c>
      <c r="D48" s="31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A48" s="281"/>
    </row>
    <row r="49" spans="1:27" s="304" customFormat="1" ht="15" customHeight="1" x14ac:dyDescent="0.25">
      <c r="A49" s="279"/>
      <c r="B49" s="325" t="s">
        <v>66</v>
      </c>
      <c r="D49" s="31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A49" s="281"/>
    </row>
    <row r="50" spans="1:27" s="304" customFormat="1" ht="15" customHeight="1" x14ac:dyDescent="0.25">
      <c r="A50" s="279"/>
      <c r="B50" s="325" t="s">
        <v>67</v>
      </c>
      <c r="D50" s="31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A50" s="281"/>
    </row>
    <row r="51" spans="1:27" s="304" customFormat="1" ht="15" customHeight="1" x14ac:dyDescent="0.25">
      <c r="A51" s="279"/>
      <c r="B51" s="316" t="s">
        <v>267</v>
      </c>
      <c r="D51" s="31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A51" s="281"/>
    </row>
    <row r="52" spans="1:27" s="304" customFormat="1" ht="15" customHeight="1" x14ac:dyDescent="0.25">
      <c r="A52" s="279"/>
      <c r="B52" s="316" t="s">
        <v>268</v>
      </c>
      <c r="D52" s="317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A52" s="281"/>
    </row>
    <row r="53" spans="1:27" s="304" customFormat="1" ht="15" customHeight="1" x14ac:dyDescent="0.25">
      <c r="A53" s="279"/>
      <c r="C53" s="316" t="s">
        <v>269</v>
      </c>
      <c r="D53" s="317"/>
      <c r="E53" s="317"/>
      <c r="F53" s="317"/>
      <c r="G53" s="317"/>
      <c r="H53" s="317"/>
      <c r="I53" s="317"/>
      <c r="J53" s="317"/>
      <c r="K53" s="377"/>
      <c r="L53" s="363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A53" s="281"/>
    </row>
    <row r="54" spans="1:27" s="304" customFormat="1" ht="15" customHeight="1" x14ac:dyDescent="0.25">
      <c r="A54" s="279"/>
      <c r="C54" s="316" t="s">
        <v>142</v>
      </c>
      <c r="D54" s="279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A54" s="281"/>
    </row>
    <row r="55" spans="1:27" s="304" customFormat="1" ht="15" customHeight="1" x14ac:dyDescent="0.25">
      <c r="A55" s="279"/>
      <c r="C55" s="316" t="s">
        <v>72</v>
      </c>
      <c r="D55" s="279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A55" s="281"/>
    </row>
    <row r="56" spans="1:27" s="304" customFormat="1" ht="15" customHeight="1" x14ac:dyDescent="0.25">
      <c r="A56" s="279"/>
      <c r="C56" s="316" t="s">
        <v>270</v>
      </c>
      <c r="D56" s="279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A56" s="281"/>
    </row>
    <row r="57" spans="1:27" s="304" customFormat="1" ht="15" customHeight="1" x14ac:dyDescent="0.25">
      <c r="A57" s="279"/>
      <c r="C57" s="316" t="s">
        <v>74</v>
      </c>
      <c r="D57" s="279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A57" s="281"/>
    </row>
    <row r="58" spans="1:27" s="304" customFormat="1" ht="15" customHeight="1" x14ac:dyDescent="0.25">
      <c r="A58" s="279"/>
      <c r="C58" s="316" t="s">
        <v>143</v>
      </c>
      <c r="D58" s="279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A58" s="281"/>
    </row>
    <row r="59" spans="1:27" s="304" customFormat="1" ht="15" customHeight="1" x14ac:dyDescent="0.25">
      <c r="A59" s="279"/>
      <c r="C59" s="316" t="s">
        <v>76</v>
      </c>
      <c r="D59" s="279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A59" s="281"/>
    </row>
    <row r="60" spans="1:27" s="304" customFormat="1" ht="15" customHeight="1" x14ac:dyDescent="0.25">
      <c r="A60" s="279"/>
      <c r="B60" s="316" t="s">
        <v>271</v>
      </c>
      <c r="D60" s="279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A60" s="281"/>
    </row>
    <row r="61" spans="1:27" s="304" customFormat="1" ht="15" customHeight="1" x14ac:dyDescent="0.25">
      <c r="A61" s="279"/>
      <c r="B61" s="316" t="s">
        <v>272</v>
      </c>
      <c r="D61" s="279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A61" s="281"/>
    </row>
    <row r="62" spans="1:27" s="304" customFormat="1" ht="15" customHeight="1" x14ac:dyDescent="0.25">
      <c r="A62" s="279"/>
      <c r="B62" s="316" t="s">
        <v>79</v>
      </c>
      <c r="D62" s="279"/>
      <c r="E62" s="279"/>
      <c r="F62" s="279"/>
      <c r="G62" s="279"/>
      <c r="H62" s="279"/>
      <c r="I62" s="279"/>
      <c r="J62" s="279"/>
      <c r="K62" s="363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A62" s="281"/>
    </row>
    <row r="63" spans="1:27" s="304" customFormat="1" ht="15" customHeight="1" x14ac:dyDescent="0.25">
      <c r="A63" s="279"/>
      <c r="B63" s="279"/>
      <c r="C63" s="316"/>
      <c r="D63" s="279"/>
      <c r="E63" s="279"/>
      <c r="F63" s="279"/>
      <c r="G63" s="279"/>
      <c r="H63" s="279"/>
      <c r="I63" s="279"/>
      <c r="J63" s="279"/>
      <c r="K63" s="363"/>
      <c r="L63" s="366"/>
      <c r="M63" s="366"/>
      <c r="N63" s="369"/>
      <c r="O63" s="363"/>
      <c r="P63" s="363"/>
      <c r="Q63" s="363"/>
      <c r="R63" s="279"/>
      <c r="S63" s="271"/>
      <c r="T63" s="271"/>
      <c r="U63" s="271"/>
      <c r="V63" s="271"/>
      <c r="W63" s="271"/>
      <c r="X63" s="271"/>
      <c r="Y63" s="384"/>
      <c r="Z63" s="384"/>
      <c r="AA63" s="281"/>
    </row>
    <row r="64" spans="1:27" s="304" customFormat="1" ht="15" customHeight="1" x14ac:dyDescent="0.25">
      <c r="A64" s="284" t="s">
        <v>292</v>
      </c>
      <c r="B64" s="284"/>
      <c r="D64" s="279"/>
      <c r="E64" s="279"/>
      <c r="F64" s="279"/>
      <c r="G64" s="279"/>
      <c r="H64" s="279"/>
      <c r="I64" s="279"/>
      <c r="J64" s="279"/>
      <c r="K64" s="363" t="s">
        <v>243</v>
      </c>
      <c r="L64" s="366" t="s">
        <v>201</v>
      </c>
      <c r="M64" s="366" t="s">
        <v>202</v>
      </c>
      <c r="N64" s="369">
        <f>IF($K64="Y",VLOOKUP($L64,DataJan2023,N$6,0)*PercIncrApril2023,VLOOKUP($L64,DataJan2023,N$6,0))</f>
        <v>3.1124854008828118</v>
      </c>
      <c r="O64" s="363"/>
      <c r="P64" s="363"/>
      <c r="Q64" s="363"/>
      <c r="R64" s="279"/>
      <c r="S64" s="270" t="str">
        <f t="shared" ref="S64" si="22">K64</f>
        <v>Y</v>
      </c>
      <c r="T64" s="271" t="str">
        <f>L64</f>
        <v>CFOTPP</v>
      </c>
      <c r="U64" s="271"/>
      <c r="V64" s="271" t="str">
        <f>M64</f>
        <v>TL-Training Premium Pay-CFO</v>
      </c>
      <c r="W64" s="386">
        <f>ROUND(N64,3)</f>
        <v>3.1120000000000001</v>
      </c>
      <c r="X64" s="271"/>
      <c r="Y64" s="384"/>
      <c r="Z64" s="384"/>
      <c r="AA64" s="281"/>
    </row>
    <row r="65" spans="1:83" s="304" customFormat="1" ht="15" customHeight="1" x14ac:dyDescent="0.25">
      <c r="A65" s="279" t="s">
        <v>248</v>
      </c>
      <c r="B65" s="279"/>
      <c r="C65" s="279"/>
      <c r="D65" s="279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A65" s="281"/>
    </row>
    <row r="66" spans="1:83" s="304" customFormat="1" ht="15" customHeight="1" x14ac:dyDescent="0.25">
      <c r="A66" s="279" t="str">
        <f>"Without regard to the training topic, a training premium of "&amp;TEXT(N64,"$0.000")&amp;" per hour for all hours shall be paid."</f>
        <v>Without regard to the training topic, a training premium of $3.112 per hour for all hours shall be paid.</v>
      </c>
      <c r="B66" s="279"/>
      <c r="C66" s="279"/>
      <c r="D66" s="279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A66" s="281"/>
    </row>
    <row r="67" spans="1:83" s="304" customFormat="1" ht="15" customHeight="1" x14ac:dyDescent="0.25">
      <c r="A67" s="279" t="s">
        <v>83</v>
      </c>
      <c r="B67" s="279"/>
      <c r="C67" s="279"/>
      <c r="D67" s="279"/>
      <c r="E67" s="279"/>
      <c r="F67" s="279"/>
      <c r="G67" s="279"/>
      <c r="H67" s="279"/>
      <c r="I67" s="279"/>
      <c r="J67" s="279"/>
      <c r="K67" s="363"/>
      <c r="L67" s="366"/>
      <c r="M67" s="366"/>
      <c r="N67" s="369"/>
      <c r="O67" s="363"/>
      <c r="P67" s="363"/>
      <c r="Q67" s="363"/>
      <c r="R67" s="279"/>
      <c r="S67" s="271"/>
      <c r="T67" s="271"/>
      <c r="U67" s="271"/>
      <c r="V67" s="271"/>
      <c r="W67" s="271"/>
      <c r="X67" s="271"/>
      <c r="Y67" s="384"/>
      <c r="Z67" s="384"/>
      <c r="AA67" s="281"/>
    </row>
    <row r="68" spans="1:83" ht="15" customHeight="1" x14ac:dyDescent="0.25">
      <c r="A68" s="329"/>
      <c r="B68" s="329"/>
      <c r="C68" s="330"/>
      <c r="D68" s="331"/>
      <c r="E68" s="301"/>
      <c r="F68" s="300"/>
      <c r="G68" s="301"/>
      <c r="H68" s="301"/>
      <c r="I68" s="301"/>
      <c r="J68" s="301"/>
      <c r="K68" s="365"/>
      <c r="N68" s="369"/>
      <c r="S68" s="303"/>
      <c r="T68" s="303"/>
      <c r="U68" s="303"/>
      <c r="V68" s="303"/>
      <c r="W68" s="303"/>
      <c r="X68" s="303"/>
      <c r="Y68" s="387"/>
      <c r="Z68" s="387"/>
    </row>
    <row r="69" spans="1:83" ht="15" customHeight="1" x14ac:dyDescent="0.25">
      <c r="A69" s="284" t="s">
        <v>294</v>
      </c>
      <c r="B69" s="284"/>
      <c r="D69" s="332"/>
      <c r="E69" s="332"/>
      <c r="F69" s="300"/>
      <c r="G69" s="301"/>
      <c r="H69" s="301"/>
      <c r="I69" s="301"/>
      <c r="N69" s="369"/>
    </row>
    <row r="70" spans="1:83" ht="15" customHeight="1" x14ac:dyDescent="0.25">
      <c r="A70" s="329" t="s">
        <v>249</v>
      </c>
      <c r="B70" s="299"/>
      <c r="C70" s="330"/>
      <c r="D70" s="331"/>
      <c r="E70" s="301"/>
      <c r="F70" s="300"/>
      <c r="G70" s="301"/>
      <c r="H70" s="301"/>
      <c r="I70" s="301"/>
      <c r="J70" s="333"/>
      <c r="K70" s="381"/>
      <c r="N70" s="369"/>
    </row>
    <row r="71" spans="1:83" ht="15" customHeight="1" x14ac:dyDescent="0.25">
      <c r="A71" s="329" t="s">
        <v>273</v>
      </c>
      <c r="B71" s="329"/>
      <c r="C71" s="329"/>
      <c r="D71" s="301"/>
      <c r="E71" s="329"/>
      <c r="F71" s="300"/>
      <c r="G71" s="301"/>
      <c r="H71" s="301"/>
      <c r="I71" s="301"/>
      <c r="N71" s="369"/>
    </row>
    <row r="72" spans="1:83" ht="15" customHeight="1" x14ac:dyDescent="0.25">
      <c r="A72" s="329" t="s">
        <v>87</v>
      </c>
      <c r="B72" s="329"/>
      <c r="C72" s="329"/>
      <c r="D72" s="301"/>
      <c r="E72" s="329"/>
      <c r="F72" s="300"/>
      <c r="G72" s="301"/>
      <c r="H72" s="301"/>
      <c r="I72" s="301"/>
      <c r="N72" s="369"/>
    </row>
    <row r="73" spans="1:83" ht="15" customHeight="1" x14ac:dyDescent="0.25">
      <c r="A73" s="329"/>
      <c r="B73" s="329"/>
      <c r="C73" s="329"/>
      <c r="D73" s="301"/>
      <c r="E73" s="329"/>
      <c r="F73" s="300"/>
      <c r="G73" s="301"/>
      <c r="H73" s="301"/>
      <c r="I73" s="301"/>
      <c r="N73" s="369"/>
    </row>
    <row r="74" spans="1:83" ht="15" customHeight="1" x14ac:dyDescent="0.25">
      <c r="A74" s="284" t="s">
        <v>295</v>
      </c>
      <c r="B74" s="284"/>
      <c r="D74" s="301"/>
      <c r="E74" s="329"/>
      <c r="F74" s="300"/>
      <c r="G74" s="301"/>
      <c r="H74" s="301"/>
      <c r="I74" s="301"/>
      <c r="K74" s="363" t="s">
        <v>243</v>
      </c>
      <c r="L74" s="366" t="s">
        <v>203</v>
      </c>
      <c r="M74" s="366" t="s">
        <v>204</v>
      </c>
      <c r="N74" s="369">
        <f>IF($K74="Y",VLOOKUP($L74,DataJan2023,N$6,0)*PercIncrApril2023,VLOOKUP($L74,DataJan2023,N$6,0))</f>
        <v>1.2752917400234371</v>
      </c>
      <c r="S74" s="270" t="str">
        <f t="shared" ref="S74" si="23">K74</f>
        <v>Y</v>
      </c>
      <c r="T74" s="271" t="str">
        <f>L74</f>
        <v>CFOSSO</v>
      </c>
      <c r="V74" s="271" t="str">
        <f>M74</f>
        <v>TL-Sanitary Sewer Ops Prem-CFO</v>
      </c>
      <c r="W74" s="386">
        <f>ROUND(N74,3)</f>
        <v>1.2749999999999999</v>
      </c>
    </row>
    <row r="75" spans="1:83" ht="15" customHeight="1" x14ac:dyDescent="0.25">
      <c r="A75" s="329" t="s">
        <v>250</v>
      </c>
      <c r="B75" s="329"/>
      <c r="C75" s="329"/>
      <c r="D75" s="301"/>
      <c r="E75" s="329"/>
      <c r="F75" s="300"/>
      <c r="G75" s="301"/>
      <c r="H75" s="301"/>
      <c r="I75" s="301"/>
      <c r="N75" s="369"/>
    </row>
    <row r="76" spans="1:83" ht="15" customHeight="1" x14ac:dyDescent="0.25">
      <c r="A76" s="329" t="s">
        <v>90</v>
      </c>
      <c r="B76" s="329"/>
      <c r="C76" s="329"/>
      <c r="D76" s="301"/>
      <c r="E76" s="329"/>
      <c r="F76" s="300"/>
      <c r="G76" s="301"/>
      <c r="H76" s="301"/>
      <c r="I76" s="301"/>
      <c r="N76" s="369"/>
    </row>
    <row r="77" spans="1:83" s="270" customFormat="1" ht="15" customHeight="1" x14ac:dyDescent="0.25">
      <c r="A77" s="329" t="s">
        <v>91</v>
      </c>
      <c r="B77" s="329"/>
      <c r="C77" s="329"/>
      <c r="D77" s="301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A77" s="281"/>
      <c r="AB77" s="279"/>
      <c r="AC77" s="295"/>
      <c r="AD77" s="295"/>
      <c r="AE77" s="295"/>
      <c r="AF77" s="295"/>
      <c r="AG77" s="295"/>
      <c r="AH77" s="295"/>
      <c r="AI77" s="295"/>
      <c r="AJ77" s="295"/>
      <c r="AK77" s="295"/>
      <c r="AL77" s="295"/>
      <c r="AM77" s="295"/>
      <c r="AN77" s="295"/>
      <c r="AO77" s="295"/>
      <c r="AP77" s="295"/>
      <c r="AQ77" s="295"/>
      <c r="AR77" s="295"/>
      <c r="AS77" s="295"/>
      <c r="AT77" s="295"/>
      <c r="AU77" s="295"/>
      <c r="AV77" s="295"/>
      <c r="AW77" s="295"/>
      <c r="AX77" s="295"/>
      <c r="AY77" s="295"/>
      <c r="AZ77" s="295"/>
      <c r="BA77" s="295"/>
      <c r="BB77" s="295"/>
      <c r="BC77" s="295"/>
      <c r="BD77" s="295"/>
      <c r="BE77" s="295"/>
      <c r="BF77" s="295"/>
      <c r="BG77" s="295"/>
      <c r="BH77" s="295"/>
      <c r="BI77" s="295"/>
      <c r="BJ77" s="295"/>
      <c r="BK77" s="295"/>
      <c r="BL77" s="295"/>
      <c r="BM77" s="295"/>
      <c r="BN77" s="295"/>
      <c r="BO77" s="295"/>
      <c r="BP77" s="295"/>
      <c r="BQ77" s="295"/>
      <c r="BR77" s="295"/>
      <c r="BS77" s="295"/>
      <c r="BT77" s="295"/>
      <c r="BU77" s="295"/>
      <c r="BV77" s="295"/>
      <c r="BW77" s="295"/>
      <c r="BX77" s="295"/>
      <c r="BY77" s="295"/>
      <c r="BZ77" s="295"/>
      <c r="CA77" s="295"/>
      <c r="CB77" s="295"/>
      <c r="CC77" s="295"/>
      <c r="CD77" s="295"/>
      <c r="CE77" s="295"/>
    </row>
    <row r="78" spans="1:83" s="270" customFormat="1" ht="15" customHeight="1" x14ac:dyDescent="0.25">
      <c r="A78" s="329" t="s">
        <v>145</v>
      </c>
      <c r="B78" s="329"/>
      <c r="C78" s="329"/>
      <c r="D78" s="301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A78" s="281"/>
      <c r="AB78" s="279"/>
      <c r="AC78" s="295"/>
      <c r="AD78" s="295"/>
      <c r="AE78" s="295"/>
      <c r="AF78" s="295"/>
      <c r="AG78" s="295"/>
      <c r="AH78" s="295"/>
      <c r="AI78" s="295"/>
      <c r="AJ78" s="295"/>
      <c r="AK78" s="295"/>
      <c r="AL78" s="295"/>
      <c r="AM78" s="295"/>
      <c r="AN78" s="295"/>
      <c r="AO78" s="295"/>
      <c r="AP78" s="295"/>
      <c r="AQ78" s="295"/>
      <c r="AR78" s="295"/>
      <c r="AS78" s="295"/>
      <c r="AT78" s="295"/>
      <c r="AU78" s="295"/>
      <c r="AV78" s="295"/>
      <c r="AW78" s="295"/>
      <c r="AX78" s="295"/>
      <c r="AY78" s="295"/>
      <c r="AZ78" s="295"/>
      <c r="BA78" s="295"/>
      <c r="BB78" s="295"/>
      <c r="BC78" s="295"/>
      <c r="BD78" s="295"/>
      <c r="BE78" s="295"/>
      <c r="BF78" s="295"/>
      <c r="BG78" s="295"/>
      <c r="BH78" s="295"/>
      <c r="BI78" s="295"/>
      <c r="BJ78" s="295"/>
      <c r="BK78" s="295"/>
      <c r="BL78" s="295"/>
      <c r="BM78" s="295"/>
      <c r="BN78" s="295"/>
      <c r="BO78" s="295"/>
      <c r="BP78" s="295"/>
      <c r="BQ78" s="295"/>
      <c r="BR78" s="295"/>
      <c r="BS78" s="295"/>
      <c r="BT78" s="295"/>
      <c r="BU78" s="295"/>
      <c r="BV78" s="295"/>
      <c r="BW78" s="295"/>
      <c r="BX78" s="295"/>
      <c r="BY78" s="295"/>
      <c r="BZ78" s="295"/>
      <c r="CA78" s="295"/>
      <c r="CB78" s="295"/>
      <c r="CC78" s="295"/>
      <c r="CD78" s="295"/>
      <c r="CE78" s="295"/>
    </row>
    <row r="79" spans="1:83" s="270" customFormat="1" ht="15" customHeight="1" x14ac:dyDescent="0.25">
      <c r="A79" s="329" t="str">
        <f>TEXT(N74,"$0.000")&amp;" per hour for all hours worked in that capacity."</f>
        <v>$1.275 per hour for all hours worked in that capacity.</v>
      </c>
      <c r="B79" s="308"/>
      <c r="C79" s="279"/>
      <c r="D79" s="279"/>
      <c r="E79" s="329"/>
      <c r="F79" s="300"/>
      <c r="G79" s="301"/>
      <c r="H79" s="301"/>
      <c r="I79" s="301"/>
      <c r="J79" s="279"/>
      <c r="K79" s="363"/>
      <c r="L79" s="366"/>
      <c r="M79" s="366"/>
      <c r="N79" s="369"/>
      <c r="O79" s="363"/>
      <c r="P79" s="363"/>
      <c r="Q79" s="363"/>
      <c r="R79" s="279"/>
      <c r="S79" s="271"/>
      <c r="T79" s="271"/>
      <c r="U79" s="271"/>
      <c r="V79" s="271"/>
      <c r="W79" s="271"/>
      <c r="X79" s="271"/>
      <c r="Y79" s="384"/>
      <c r="Z79" s="384"/>
      <c r="AA79" s="281"/>
      <c r="AB79" s="279"/>
      <c r="AC79" s="295"/>
      <c r="AD79" s="295"/>
      <c r="AE79" s="295"/>
      <c r="AF79" s="295"/>
      <c r="AG79" s="295"/>
      <c r="AH79" s="295"/>
      <c r="AI79" s="295"/>
      <c r="AJ79" s="295"/>
      <c r="AK79" s="295"/>
      <c r="AL79" s="295"/>
      <c r="AM79" s="295"/>
      <c r="AN79" s="295"/>
      <c r="AO79" s="295"/>
      <c r="AP79" s="295"/>
      <c r="AQ79" s="295"/>
      <c r="AR79" s="295"/>
      <c r="AS79" s="295"/>
      <c r="AT79" s="295"/>
      <c r="AU79" s="295"/>
      <c r="AV79" s="295"/>
      <c r="AW79" s="295"/>
      <c r="AX79" s="295"/>
      <c r="AY79" s="295"/>
      <c r="AZ79" s="295"/>
      <c r="BA79" s="295"/>
      <c r="BB79" s="295"/>
      <c r="BC79" s="295"/>
      <c r="BD79" s="295"/>
      <c r="BE79" s="295"/>
      <c r="BF79" s="295"/>
      <c r="BG79" s="295"/>
      <c r="BH79" s="295"/>
      <c r="BI79" s="295"/>
      <c r="BJ79" s="295"/>
      <c r="BK79" s="295"/>
      <c r="BL79" s="295"/>
      <c r="BM79" s="295"/>
      <c r="BN79" s="295"/>
      <c r="BO79" s="295"/>
      <c r="BP79" s="295"/>
      <c r="BQ79" s="295"/>
      <c r="BR79" s="295"/>
      <c r="BS79" s="295"/>
      <c r="BT79" s="295"/>
      <c r="BU79" s="295"/>
      <c r="BV79" s="295"/>
      <c r="BW79" s="295"/>
      <c r="BX79" s="295"/>
      <c r="BY79" s="295"/>
      <c r="BZ79" s="295"/>
      <c r="CA79" s="295"/>
      <c r="CB79" s="295"/>
      <c r="CC79" s="295"/>
      <c r="CD79" s="295"/>
      <c r="CE79" s="295"/>
    </row>
    <row r="80" spans="1:83" s="268" customFormat="1" ht="15" customHeight="1" x14ac:dyDescent="0.25">
      <c r="A80" s="266"/>
      <c r="B80" s="267"/>
      <c r="E80" s="266"/>
      <c r="F80" s="269"/>
      <c r="K80" s="363"/>
      <c r="L80" s="366"/>
      <c r="M80" s="366"/>
      <c r="N80" s="370"/>
      <c r="O80" s="363"/>
      <c r="P80" s="363"/>
      <c r="Q80" s="363"/>
      <c r="S80" s="271"/>
      <c r="T80" s="271"/>
      <c r="U80" s="271"/>
      <c r="V80" s="271"/>
      <c r="W80" s="271"/>
      <c r="X80" s="271"/>
      <c r="Y80" s="384"/>
      <c r="Z80" s="384"/>
      <c r="AA80" s="272"/>
      <c r="AC80" s="279"/>
      <c r="AD80" s="279"/>
      <c r="AE80" s="279"/>
      <c r="AF80" s="279"/>
      <c r="AG80" s="279"/>
      <c r="AH80" s="279"/>
      <c r="AI80" s="279"/>
      <c r="AJ80" s="279"/>
      <c r="AK80" s="279"/>
      <c r="AL80" s="279"/>
      <c r="AM80" s="279"/>
      <c r="AN80" s="279"/>
      <c r="AO80" s="279"/>
      <c r="AP80" s="279"/>
      <c r="AQ80" s="279"/>
      <c r="AR80" s="279"/>
      <c r="AS80" s="279"/>
      <c r="AT80" s="279"/>
      <c r="AU80" s="279"/>
      <c r="AV80" s="279"/>
      <c r="AW80" s="279"/>
      <c r="AX80" s="279"/>
      <c r="AY80" s="279"/>
      <c r="AZ80" s="279"/>
      <c r="BA80" s="279"/>
      <c r="BB80" s="279"/>
      <c r="BC80" s="279"/>
      <c r="BD80" s="279"/>
      <c r="BE80" s="279"/>
      <c r="BF80" s="279"/>
      <c r="BG80" s="279"/>
      <c r="BH80" s="279"/>
      <c r="BI80" s="279"/>
      <c r="BJ80" s="279"/>
      <c r="BK80" s="279"/>
      <c r="BL80" s="279"/>
      <c r="BM80" s="279"/>
      <c r="BN80" s="279"/>
      <c r="BO80" s="279"/>
      <c r="BP80" s="279"/>
      <c r="BQ80" s="279"/>
      <c r="BR80" s="279"/>
      <c r="BS80" s="279"/>
      <c r="BT80" s="279"/>
      <c r="BU80" s="279"/>
      <c r="BV80" s="279"/>
      <c r="BW80" s="279"/>
      <c r="BX80" s="279"/>
      <c r="BY80" s="279"/>
      <c r="BZ80" s="279"/>
      <c r="CA80" s="279"/>
      <c r="CB80" s="279"/>
      <c r="CC80" s="279"/>
      <c r="CD80" s="279"/>
      <c r="CE80" s="279"/>
    </row>
    <row r="81" spans="1:83" s="268" customFormat="1" ht="15" customHeight="1" x14ac:dyDescent="0.25">
      <c r="A81" s="273" t="s">
        <v>296</v>
      </c>
      <c r="B81" s="267"/>
      <c r="E81" s="266"/>
      <c r="F81" s="269"/>
      <c r="K81" s="363"/>
      <c r="L81" s="366"/>
      <c r="M81" s="366"/>
      <c r="N81" s="370"/>
      <c r="O81" s="363"/>
      <c r="P81" s="363"/>
      <c r="Q81" s="363"/>
      <c r="S81" s="271"/>
      <c r="T81" s="271"/>
      <c r="U81" s="271"/>
      <c r="V81" s="271"/>
      <c r="W81" s="271"/>
      <c r="X81" s="271"/>
      <c r="Y81" s="384"/>
      <c r="Z81" s="384"/>
      <c r="AA81" s="272"/>
      <c r="AC81" s="279"/>
      <c r="AD81" s="279"/>
      <c r="AE81" s="279"/>
      <c r="AF81" s="279"/>
      <c r="AG81" s="279"/>
      <c r="AH81" s="279"/>
      <c r="AI81" s="279"/>
      <c r="AJ81" s="279"/>
      <c r="AK81" s="279"/>
      <c r="AL81" s="279"/>
      <c r="AM81" s="279"/>
      <c r="AN81" s="279"/>
      <c r="AO81" s="279"/>
      <c r="AP81" s="279"/>
      <c r="AQ81" s="279"/>
      <c r="AR81" s="279"/>
      <c r="AS81" s="279"/>
      <c r="AT81" s="279"/>
      <c r="AU81" s="279"/>
      <c r="AV81" s="279"/>
      <c r="AW81" s="279"/>
      <c r="AX81" s="279"/>
      <c r="AY81" s="279"/>
      <c r="AZ81" s="279"/>
      <c r="BA81" s="279"/>
      <c r="BB81" s="279"/>
      <c r="BC81" s="279"/>
      <c r="BD81" s="279"/>
      <c r="BE81" s="279"/>
      <c r="BF81" s="279"/>
      <c r="BG81" s="279"/>
      <c r="BH81" s="279"/>
      <c r="BI81" s="279"/>
      <c r="BJ81" s="279"/>
      <c r="BK81" s="279"/>
      <c r="BL81" s="279"/>
      <c r="BM81" s="279"/>
      <c r="BN81" s="279"/>
      <c r="BO81" s="279"/>
      <c r="BP81" s="279"/>
      <c r="BQ81" s="279"/>
      <c r="BR81" s="279"/>
      <c r="BS81" s="279"/>
      <c r="BT81" s="279"/>
      <c r="BU81" s="279"/>
      <c r="BV81" s="279"/>
      <c r="BW81" s="279"/>
      <c r="BX81" s="279"/>
      <c r="BY81" s="279"/>
      <c r="BZ81" s="279"/>
      <c r="CA81" s="279"/>
      <c r="CB81" s="279"/>
      <c r="CC81" s="279"/>
      <c r="CD81" s="279"/>
      <c r="CE81" s="279"/>
    </row>
    <row r="82" spans="1:83" s="268" customFormat="1" ht="15" customHeight="1" x14ac:dyDescent="0.25">
      <c r="A82" s="266" t="s">
        <v>252</v>
      </c>
      <c r="B82" s="267"/>
      <c r="E82" s="266"/>
      <c r="F82" s="269"/>
      <c r="K82" s="363"/>
      <c r="L82" s="366"/>
      <c r="M82" s="366"/>
      <c r="N82" s="370"/>
      <c r="O82" s="363"/>
      <c r="P82" s="363"/>
      <c r="Q82" s="363"/>
      <c r="S82" s="271"/>
      <c r="T82" s="271"/>
      <c r="U82" s="271"/>
      <c r="V82" s="271"/>
      <c r="W82" s="271"/>
      <c r="X82" s="271"/>
      <c r="Y82" s="384"/>
      <c r="Z82" s="384"/>
      <c r="AA82" s="272"/>
      <c r="AC82" s="279"/>
      <c r="AD82" s="279"/>
      <c r="AE82" s="279"/>
      <c r="AF82" s="279"/>
      <c r="AG82" s="279"/>
      <c r="AH82" s="279"/>
      <c r="AI82" s="279"/>
      <c r="AJ82" s="279"/>
      <c r="AK82" s="279"/>
      <c r="AL82" s="279"/>
      <c r="AM82" s="279"/>
      <c r="AN82" s="279"/>
      <c r="AO82" s="279"/>
      <c r="AP82" s="279"/>
      <c r="AQ82" s="279"/>
      <c r="AR82" s="279"/>
      <c r="AS82" s="279"/>
      <c r="AT82" s="279"/>
      <c r="AU82" s="279"/>
      <c r="AV82" s="279"/>
      <c r="AW82" s="279"/>
      <c r="AX82" s="279"/>
      <c r="AY82" s="279"/>
      <c r="AZ82" s="279"/>
      <c r="BA82" s="279"/>
      <c r="BB82" s="279"/>
      <c r="BC82" s="279"/>
      <c r="BD82" s="279"/>
      <c r="BE82" s="279"/>
      <c r="BF82" s="279"/>
      <c r="BG82" s="279"/>
      <c r="BH82" s="279"/>
      <c r="BI82" s="279"/>
      <c r="BJ82" s="279"/>
      <c r="BK82" s="279"/>
      <c r="BL82" s="279"/>
      <c r="BM82" s="279"/>
      <c r="BN82" s="279"/>
      <c r="BO82" s="279"/>
      <c r="BP82" s="279"/>
      <c r="BQ82" s="279"/>
      <c r="BR82" s="279"/>
      <c r="BS82" s="279"/>
      <c r="BT82" s="279"/>
      <c r="BU82" s="279"/>
      <c r="BV82" s="279"/>
      <c r="BW82" s="279"/>
      <c r="BX82" s="279"/>
      <c r="BY82" s="279"/>
      <c r="BZ82" s="279"/>
      <c r="CA82" s="279"/>
      <c r="CB82" s="279"/>
      <c r="CC82" s="279"/>
      <c r="CD82" s="279"/>
      <c r="CE82" s="279"/>
    </row>
    <row r="83" spans="1:83" s="268" customFormat="1" ht="15" customHeight="1" x14ac:dyDescent="0.25">
      <c r="A83" s="334" t="s">
        <v>253</v>
      </c>
      <c r="B83" s="267"/>
      <c r="E83" s="266"/>
      <c r="F83" s="269"/>
      <c r="K83" s="363"/>
      <c r="L83" s="366"/>
      <c r="M83" s="366"/>
      <c r="N83" s="370"/>
      <c r="O83" s="363"/>
      <c r="P83" s="363"/>
      <c r="Q83" s="363"/>
      <c r="S83" s="271"/>
      <c r="T83" s="271"/>
      <c r="U83" s="271"/>
      <c r="V83" s="271"/>
      <c r="W83" s="271"/>
      <c r="X83" s="271"/>
      <c r="Y83" s="384"/>
      <c r="Z83" s="384"/>
      <c r="AA83" s="272"/>
      <c r="AC83" s="279"/>
      <c r="AD83" s="279"/>
      <c r="AE83" s="279"/>
      <c r="AF83" s="279"/>
      <c r="AG83" s="279"/>
      <c r="AH83" s="279"/>
      <c r="AI83" s="279"/>
      <c r="AJ83" s="279"/>
      <c r="AK83" s="279"/>
      <c r="AL83" s="279"/>
      <c r="AM83" s="279"/>
      <c r="AN83" s="279"/>
      <c r="AO83" s="279"/>
      <c r="AP83" s="279"/>
      <c r="AQ83" s="279"/>
      <c r="AR83" s="279"/>
      <c r="AS83" s="279"/>
      <c r="AT83" s="279"/>
      <c r="AU83" s="279"/>
      <c r="AV83" s="279"/>
      <c r="AW83" s="279"/>
      <c r="AX83" s="279"/>
      <c r="AY83" s="279"/>
      <c r="AZ83" s="279"/>
      <c r="BA83" s="279"/>
      <c r="BB83" s="279"/>
      <c r="BC83" s="279"/>
      <c r="BD83" s="279"/>
      <c r="BE83" s="279"/>
      <c r="BF83" s="279"/>
      <c r="BG83" s="279"/>
      <c r="BH83" s="279"/>
      <c r="BI83" s="279"/>
      <c r="BJ83" s="279"/>
      <c r="BK83" s="279"/>
      <c r="BL83" s="279"/>
      <c r="BM83" s="279"/>
      <c r="BN83" s="279"/>
      <c r="BO83" s="279"/>
      <c r="BP83" s="279"/>
      <c r="BQ83" s="279"/>
      <c r="BR83" s="279"/>
      <c r="BS83" s="279"/>
      <c r="BT83" s="279"/>
      <c r="BU83" s="279"/>
      <c r="BV83" s="279"/>
      <c r="BW83" s="279"/>
      <c r="BX83" s="279"/>
      <c r="BY83" s="279"/>
      <c r="BZ83" s="279"/>
      <c r="CA83" s="279"/>
      <c r="CB83" s="279"/>
      <c r="CC83" s="279"/>
      <c r="CD83" s="279"/>
      <c r="CE83" s="279"/>
    </row>
    <row r="84" spans="1:83" s="268" customFormat="1" ht="15" customHeight="1" x14ac:dyDescent="0.25">
      <c r="A84" s="266" t="s">
        <v>254</v>
      </c>
      <c r="B84" s="267"/>
      <c r="E84" s="266"/>
      <c r="F84" s="269"/>
      <c r="K84" s="363"/>
      <c r="L84" s="366"/>
      <c r="M84" s="366"/>
      <c r="N84" s="370"/>
      <c r="O84" s="363"/>
      <c r="P84" s="363"/>
      <c r="Q84" s="363"/>
      <c r="S84" s="271"/>
      <c r="T84" s="271"/>
      <c r="U84" s="271"/>
      <c r="V84" s="271"/>
      <c r="W84" s="271"/>
      <c r="X84" s="271"/>
      <c r="Y84" s="384"/>
      <c r="Z84" s="384"/>
      <c r="AA84" s="272"/>
      <c r="AC84" s="279"/>
      <c r="AD84" s="279"/>
      <c r="AE84" s="279"/>
      <c r="AF84" s="279"/>
      <c r="AG84" s="279"/>
      <c r="AH84" s="279"/>
      <c r="AI84" s="279"/>
      <c r="AJ84" s="279"/>
      <c r="AK84" s="279"/>
      <c r="AL84" s="279"/>
      <c r="AM84" s="279"/>
      <c r="AN84" s="279"/>
      <c r="AO84" s="279"/>
      <c r="AP84" s="279"/>
      <c r="AQ84" s="279"/>
      <c r="AR84" s="279"/>
      <c r="AS84" s="279"/>
      <c r="AT84" s="279"/>
      <c r="AU84" s="279"/>
      <c r="AV84" s="279"/>
      <c r="AW84" s="279"/>
      <c r="AX84" s="279"/>
      <c r="AY84" s="279"/>
      <c r="AZ84" s="279"/>
      <c r="BA84" s="279"/>
      <c r="BB84" s="279"/>
      <c r="BC84" s="279"/>
      <c r="BD84" s="279"/>
      <c r="BE84" s="279"/>
      <c r="BF84" s="279"/>
      <c r="BG84" s="279"/>
      <c r="BH84" s="279"/>
      <c r="BI84" s="279"/>
      <c r="BJ84" s="279"/>
      <c r="BK84" s="279"/>
      <c r="BL84" s="279"/>
      <c r="BM84" s="279"/>
      <c r="BN84" s="279"/>
      <c r="BO84" s="279"/>
      <c r="BP84" s="279"/>
      <c r="BQ84" s="279"/>
      <c r="BR84" s="279"/>
      <c r="BS84" s="279"/>
      <c r="BT84" s="279"/>
      <c r="BU84" s="279"/>
      <c r="BV84" s="279"/>
      <c r="BW84" s="279"/>
      <c r="BX84" s="279"/>
      <c r="BY84" s="279"/>
      <c r="BZ84" s="279"/>
      <c r="CA84" s="279"/>
      <c r="CB84" s="279"/>
      <c r="CC84" s="279"/>
      <c r="CD84" s="279"/>
      <c r="CE84" s="279"/>
    </row>
    <row r="85" spans="1:83" s="270" customFormat="1" ht="15" customHeight="1" x14ac:dyDescent="0.25">
      <c r="A85" s="329"/>
      <c r="B85" s="329"/>
      <c r="C85" s="329"/>
      <c r="D85" s="301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A85" s="281"/>
      <c r="AB85" s="279"/>
      <c r="AC85" s="295"/>
      <c r="AD85" s="295"/>
      <c r="AE85" s="295"/>
      <c r="AF85" s="295"/>
      <c r="AG85" s="295"/>
      <c r="AH85" s="295"/>
      <c r="AI85" s="295"/>
      <c r="AJ85" s="295"/>
      <c r="AK85" s="295"/>
      <c r="AL85" s="295"/>
      <c r="AM85" s="295"/>
      <c r="AN85" s="295"/>
      <c r="AO85" s="295"/>
      <c r="AP85" s="295"/>
      <c r="AQ85" s="295"/>
      <c r="AR85" s="295"/>
      <c r="AS85" s="295"/>
      <c r="AT85" s="295"/>
      <c r="AU85" s="295"/>
      <c r="AV85" s="295"/>
      <c r="AW85" s="295"/>
      <c r="AX85" s="295"/>
      <c r="AY85" s="295"/>
      <c r="AZ85" s="295"/>
      <c r="BA85" s="295"/>
      <c r="BB85" s="295"/>
      <c r="BC85" s="295"/>
      <c r="BD85" s="295"/>
      <c r="BE85" s="295"/>
      <c r="BF85" s="295"/>
      <c r="BG85" s="295"/>
      <c r="BH85" s="295"/>
      <c r="BI85" s="295"/>
      <c r="BJ85" s="295"/>
      <c r="BK85" s="295"/>
      <c r="BL85" s="295"/>
      <c r="BM85" s="295"/>
      <c r="BN85" s="295"/>
      <c r="BO85" s="295"/>
      <c r="BP85" s="295"/>
      <c r="BQ85" s="295"/>
      <c r="BR85" s="295"/>
      <c r="BS85" s="295"/>
      <c r="BT85" s="295"/>
      <c r="BU85" s="295"/>
      <c r="BV85" s="295"/>
      <c r="BW85" s="295"/>
      <c r="BX85" s="295"/>
      <c r="BY85" s="295"/>
      <c r="BZ85" s="295"/>
      <c r="CA85" s="295"/>
      <c r="CB85" s="295"/>
      <c r="CC85" s="295"/>
      <c r="CD85" s="295"/>
      <c r="CE85" s="295"/>
    </row>
    <row r="86" spans="1:83" s="270" customFormat="1" ht="15" customHeight="1" x14ac:dyDescent="0.25">
      <c r="A86" s="299" t="s">
        <v>95</v>
      </c>
      <c r="B86" s="299"/>
      <c r="C86" s="279"/>
      <c r="D86" s="301"/>
      <c r="E86" s="329"/>
      <c r="F86" s="300"/>
      <c r="G86" s="301"/>
      <c r="H86" s="301"/>
      <c r="I86" s="301"/>
      <c r="J86" s="301"/>
      <c r="K86" s="365"/>
      <c r="L86" s="366"/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A86" s="281"/>
      <c r="AB86" s="279"/>
      <c r="AC86" s="295"/>
      <c r="AD86" s="295"/>
      <c r="AE86" s="295"/>
      <c r="AF86" s="295"/>
      <c r="AG86" s="295"/>
      <c r="AH86" s="295"/>
      <c r="AI86" s="295"/>
      <c r="AJ86" s="295"/>
      <c r="AK86" s="295"/>
      <c r="AL86" s="295"/>
      <c r="AM86" s="295"/>
      <c r="AN86" s="295"/>
      <c r="AO86" s="295"/>
      <c r="AP86" s="295"/>
      <c r="AQ86" s="295"/>
      <c r="AR86" s="295"/>
      <c r="AS86" s="295"/>
      <c r="AT86" s="295"/>
      <c r="AU86" s="295"/>
      <c r="AV86" s="295"/>
      <c r="AW86" s="295"/>
      <c r="AX86" s="295"/>
      <c r="AY86" s="295"/>
      <c r="AZ86" s="295"/>
      <c r="BA86" s="295"/>
      <c r="BB86" s="295"/>
      <c r="BC86" s="295"/>
      <c r="BD86" s="295"/>
      <c r="BE86" s="295"/>
      <c r="BF86" s="295"/>
      <c r="BG86" s="295"/>
      <c r="BH86" s="295"/>
      <c r="BI86" s="295"/>
      <c r="BJ86" s="295"/>
      <c r="BK86" s="295"/>
      <c r="BL86" s="295"/>
      <c r="BM86" s="295"/>
      <c r="BN86" s="295"/>
      <c r="BO86" s="295"/>
      <c r="BP86" s="295"/>
      <c r="BQ86" s="295"/>
      <c r="BR86" s="295"/>
      <c r="BS86" s="295"/>
      <c r="BT86" s="295"/>
      <c r="BU86" s="295"/>
      <c r="BV86" s="295"/>
      <c r="BW86" s="295"/>
      <c r="BX86" s="295"/>
      <c r="BY86" s="295"/>
      <c r="BZ86" s="295"/>
      <c r="CA86" s="295"/>
      <c r="CB86" s="295"/>
      <c r="CC86" s="295"/>
      <c r="CD86" s="295"/>
      <c r="CE86" s="295"/>
    </row>
    <row r="87" spans="1:83" s="270" customFormat="1" ht="15" customHeight="1" x14ac:dyDescent="0.25">
      <c r="A87" s="285" t="s">
        <v>251</v>
      </c>
      <c r="B87" s="335"/>
      <c r="C87" s="285"/>
      <c r="D87" s="279"/>
      <c r="E87" s="285"/>
      <c r="F87" s="295"/>
      <c r="G87" s="279"/>
      <c r="H87" s="279"/>
      <c r="I87" s="279"/>
      <c r="J87" s="279"/>
      <c r="K87" s="363"/>
      <c r="L87" s="366" t="s">
        <v>95</v>
      </c>
      <c r="M87" s="366"/>
      <c r="N87" s="369"/>
      <c r="O87" s="363"/>
      <c r="P87" s="363"/>
      <c r="Q87" s="363"/>
      <c r="R87" s="279"/>
      <c r="S87" s="271"/>
      <c r="T87" s="271"/>
      <c r="U87" s="271"/>
      <c r="V87" s="271"/>
      <c r="W87" s="271"/>
      <c r="X87" s="271"/>
      <c r="Y87" s="384"/>
      <c r="Z87" s="384"/>
      <c r="AA87" s="281"/>
      <c r="AB87" s="279"/>
      <c r="AC87" s="295"/>
      <c r="AD87" s="295"/>
      <c r="AE87" s="295"/>
      <c r="AF87" s="295"/>
      <c r="AG87" s="295"/>
      <c r="AH87" s="295"/>
      <c r="AI87" s="295"/>
      <c r="AJ87" s="295"/>
      <c r="AK87" s="295"/>
      <c r="AL87" s="295"/>
      <c r="AM87" s="295"/>
      <c r="AN87" s="295"/>
      <c r="AO87" s="295"/>
      <c r="AP87" s="295"/>
      <c r="AQ87" s="295"/>
      <c r="AR87" s="295"/>
      <c r="AS87" s="295"/>
      <c r="AT87" s="295"/>
      <c r="AU87" s="295"/>
      <c r="AV87" s="295"/>
      <c r="AW87" s="295"/>
      <c r="AX87" s="295"/>
      <c r="AY87" s="295"/>
      <c r="AZ87" s="295"/>
      <c r="BA87" s="295"/>
      <c r="BB87" s="295"/>
      <c r="BC87" s="295"/>
      <c r="BD87" s="295"/>
      <c r="BE87" s="295"/>
      <c r="BF87" s="295"/>
      <c r="BG87" s="295"/>
      <c r="BH87" s="295"/>
      <c r="BI87" s="295"/>
      <c r="BJ87" s="295"/>
      <c r="BK87" s="295"/>
      <c r="BL87" s="295"/>
      <c r="BM87" s="295"/>
      <c r="BN87" s="295"/>
      <c r="BO87" s="295"/>
      <c r="BP87" s="295"/>
      <c r="BQ87" s="295"/>
      <c r="BR87" s="295"/>
      <c r="BS87" s="295"/>
      <c r="BT87" s="295"/>
      <c r="BU87" s="295"/>
      <c r="BV87" s="295"/>
      <c r="BW87" s="295"/>
      <c r="BX87" s="295"/>
      <c r="BY87" s="295"/>
      <c r="BZ87" s="295"/>
      <c r="CA87" s="295"/>
      <c r="CB87" s="295"/>
      <c r="CC87" s="295"/>
      <c r="CD87" s="295"/>
      <c r="CE87" s="295"/>
    </row>
    <row r="88" spans="1:83" s="270" customFormat="1" ht="15" customHeight="1" x14ac:dyDescent="0.25">
      <c r="A88" s="285" t="s">
        <v>97</v>
      </c>
      <c r="B88" s="285"/>
      <c r="C88" s="285"/>
      <c r="D88" s="279"/>
      <c r="E88" s="285"/>
      <c r="F88" s="295"/>
      <c r="G88" s="279"/>
      <c r="H88" s="279"/>
      <c r="I88" s="279"/>
      <c r="J88" s="279"/>
      <c r="K88" s="363"/>
      <c r="L88" s="366"/>
      <c r="M88" s="366"/>
      <c r="N88" s="370"/>
      <c r="O88" s="363"/>
      <c r="P88" s="363"/>
      <c r="Q88" s="363"/>
      <c r="R88" s="279"/>
      <c r="S88" s="271"/>
      <c r="T88" s="294" t="s">
        <v>95</v>
      </c>
      <c r="U88" s="271"/>
      <c r="V88" s="271"/>
      <c r="W88" s="271"/>
      <c r="X88" s="271"/>
      <c r="Y88" s="384"/>
      <c r="Z88" s="384"/>
      <c r="AA88" s="281"/>
      <c r="AB88" s="279"/>
      <c r="AC88" s="295"/>
      <c r="AD88" s="295"/>
      <c r="AE88" s="295"/>
      <c r="AF88" s="295"/>
      <c r="AG88" s="295"/>
      <c r="AH88" s="295"/>
      <c r="AI88" s="295"/>
      <c r="AJ88" s="295"/>
      <c r="AK88" s="295"/>
      <c r="AL88" s="295"/>
      <c r="AM88" s="295"/>
      <c r="AN88" s="295"/>
      <c r="AO88" s="295"/>
      <c r="AP88" s="295"/>
      <c r="AQ88" s="295"/>
      <c r="AR88" s="295"/>
      <c r="AS88" s="295"/>
      <c r="AT88" s="295"/>
      <c r="AU88" s="295"/>
      <c r="AV88" s="295"/>
      <c r="AW88" s="295"/>
      <c r="AX88" s="295"/>
      <c r="AY88" s="295"/>
      <c r="AZ88" s="295"/>
      <c r="BA88" s="295"/>
      <c r="BB88" s="295"/>
      <c r="BC88" s="295"/>
      <c r="BD88" s="295"/>
      <c r="BE88" s="295"/>
      <c r="BF88" s="295"/>
      <c r="BG88" s="295"/>
      <c r="BH88" s="295"/>
      <c r="BI88" s="295"/>
      <c r="BJ88" s="295"/>
      <c r="BK88" s="295"/>
      <c r="BL88" s="295"/>
      <c r="BM88" s="295"/>
      <c r="BN88" s="295"/>
      <c r="BO88" s="295"/>
      <c r="BP88" s="295"/>
      <c r="BQ88" s="295"/>
      <c r="BR88" s="295"/>
      <c r="BS88" s="295"/>
      <c r="BT88" s="295"/>
      <c r="BU88" s="295"/>
      <c r="BV88" s="295"/>
      <c r="BW88" s="295"/>
      <c r="BX88" s="295"/>
      <c r="BY88" s="295"/>
      <c r="BZ88" s="295"/>
      <c r="CA88" s="295"/>
      <c r="CB88" s="295"/>
      <c r="CC88" s="295"/>
      <c r="CD88" s="295"/>
      <c r="CE88" s="295"/>
    </row>
    <row r="89" spans="1:83" s="270" customFormat="1" ht="15" customHeight="1" x14ac:dyDescent="0.25">
      <c r="A89" s="295"/>
      <c r="B89" s="308">
        <f>N89</f>
        <v>0.22562027414062497</v>
      </c>
      <c r="C89" s="285" t="s">
        <v>98</v>
      </c>
      <c r="D89" s="279"/>
      <c r="E89" s="285"/>
      <c r="F89" s="295"/>
      <c r="G89" s="279"/>
      <c r="H89" s="279"/>
      <c r="I89" s="279"/>
      <c r="J89" s="279"/>
      <c r="K89" s="363" t="s">
        <v>243</v>
      </c>
      <c r="L89" s="379" t="s">
        <v>205</v>
      </c>
      <c r="M89" s="366"/>
      <c r="N89" s="369">
        <f>IF($K89="Y",VLOOKUP($L89,DataJan2023,N$6,0)*PercIncrApril2023,VLOOKUP($L89,DataJan2023,N$6,0))</f>
        <v>0.22562027414062497</v>
      </c>
      <c r="O89" s="363"/>
      <c r="P89" s="379"/>
      <c r="Q89" s="363"/>
      <c r="R89" s="279"/>
      <c r="S89" s="270" t="str">
        <f t="shared" ref="S89:S92" si="24">K89</f>
        <v>Y</v>
      </c>
      <c r="T89" s="271" t="str">
        <f>L89</f>
        <v>10th Year</v>
      </c>
      <c r="U89" s="271"/>
      <c r="V89" s="271"/>
      <c r="W89" s="386">
        <f>ROUND(N89,3)</f>
        <v>0.22600000000000001</v>
      </c>
      <c r="X89" s="271"/>
      <c r="Y89" s="384"/>
      <c r="Z89" s="384"/>
      <c r="AA89" s="281"/>
      <c r="AB89" s="279"/>
      <c r="AC89" s="295"/>
      <c r="AD89" s="295"/>
      <c r="AE89" s="295"/>
      <c r="AF89" s="295"/>
      <c r="AG89" s="295"/>
      <c r="AH89" s="295"/>
      <c r="AI89" s="295"/>
      <c r="AJ89" s="295"/>
      <c r="AK89" s="295"/>
      <c r="AL89" s="295"/>
      <c r="AM89" s="295"/>
      <c r="AN89" s="295"/>
      <c r="AO89" s="295"/>
      <c r="AP89" s="295"/>
      <c r="AQ89" s="295"/>
      <c r="AR89" s="295"/>
      <c r="AS89" s="295"/>
      <c r="AT89" s="295"/>
      <c r="AU89" s="295"/>
      <c r="AV89" s="295"/>
      <c r="AW89" s="295"/>
      <c r="AX89" s="295"/>
      <c r="AY89" s="295"/>
      <c r="AZ89" s="295"/>
      <c r="BA89" s="295"/>
      <c r="BB89" s="295"/>
      <c r="BC89" s="295"/>
      <c r="BD89" s="295"/>
      <c r="BE89" s="295"/>
      <c r="BF89" s="295"/>
      <c r="BG89" s="295"/>
      <c r="BH89" s="295"/>
      <c r="BI89" s="295"/>
      <c r="BJ89" s="295"/>
      <c r="BK89" s="295"/>
      <c r="BL89" s="295"/>
      <c r="BM89" s="295"/>
      <c r="BN89" s="295"/>
      <c r="BO89" s="295"/>
      <c r="BP89" s="295"/>
      <c r="BQ89" s="295"/>
      <c r="BR89" s="295"/>
      <c r="BS89" s="295"/>
      <c r="BT89" s="295"/>
      <c r="BU89" s="295"/>
      <c r="BV89" s="295"/>
      <c r="BW89" s="295"/>
      <c r="BX89" s="295"/>
      <c r="BY89" s="295"/>
      <c r="BZ89" s="295"/>
      <c r="CA89" s="295"/>
      <c r="CB89" s="295"/>
      <c r="CC89" s="295"/>
      <c r="CD89" s="295"/>
      <c r="CE89" s="295"/>
    </row>
    <row r="90" spans="1:83" s="270" customFormat="1" ht="15" customHeight="1" x14ac:dyDescent="0.25">
      <c r="A90" s="295"/>
      <c r="B90" s="308">
        <f t="shared" ref="B90:B92" si="25">N90</f>
        <v>0.43727357892968738</v>
      </c>
      <c r="C90" s="285" t="s">
        <v>99</v>
      </c>
      <c r="D90" s="279"/>
      <c r="E90" s="285"/>
      <c r="F90" s="295"/>
      <c r="G90" s="279"/>
      <c r="H90" s="279"/>
      <c r="I90" s="279"/>
      <c r="J90" s="279"/>
      <c r="K90" s="363" t="s">
        <v>243</v>
      </c>
      <c r="L90" s="363" t="s">
        <v>206</v>
      </c>
      <c r="M90" s="366"/>
      <c r="N90" s="369">
        <f>IF($K90="Y",VLOOKUP($L90,DataJan2023,N$6,0)*PercIncrApril2023,VLOOKUP($L90,DataJan2023,N$6,0))</f>
        <v>0.43727357892968738</v>
      </c>
      <c r="O90" s="363"/>
      <c r="P90" s="379"/>
      <c r="Q90" s="363"/>
      <c r="R90" s="279"/>
      <c r="S90" s="270" t="str">
        <f t="shared" si="24"/>
        <v>Y</v>
      </c>
      <c r="T90" s="271" t="str">
        <f>L90</f>
        <v>15th Year</v>
      </c>
      <c r="U90" s="271"/>
      <c r="V90" s="271"/>
      <c r="W90" s="386">
        <f>ROUND(N90,3)</f>
        <v>0.437</v>
      </c>
      <c r="X90" s="271"/>
      <c r="Y90" s="384"/>
      <c r="Z90" s="384"/>
      <c r="AA90" s="281"/>
      <c r="AB90" s="279"/>
      <c r="AC90" s="295"/>
      <c r="AD90" s="295"/>
      <c r="AE90" s="295"/>
      <c r="AF90" s="295"/>
      <c r="AG90" s="295"/>
      <c r="AH90" s="295"/>
      <c r="AI90" s="295"/>
      <c r="AJ90" s="295"/>
      <c r="AK90" s="295"/>
      <c r="AL90" s="295"/>
      <c r="AM90" s="295"/>
      <c r="AN90" s="295"/>
      <c r="AO90" s="295"/>
      <c r="AP90" s="295"/>
      <c r="AQ90" s="295"/>
      <c r="AR90" s="295"/>
      <c r="AS90" s="295"/>
      <c r="AT90" s="295"/>
      <c r="AU90" s="295"/>
      <c r="AV90" s="295"/>
      <c r="AW90" s="295"/>
      <c r="AX90" s="295"/>
      <c r="AY90" s="295"/>
      <c r="AZ90" s="295"/>
      <c r="BA90" s="295"/>
      <c r="BB90" s="295"/>
      <c r="BC90" s="295"/>
      <c r="BD90" s="295"/>
      <c r="BE90" s="295"/>
      <c r="BF90" s="295"/>
      <c r="BG90" s="295"/>
      <c r="BH90" s="295"/>
      <c r="BI90" s="295"/>
      <c r="BJ90" s="295"/>
      <c r="BK90" s="295"/>
      <c r="BL90" s="295"/>
      <c r="BM90" s="295"/>
      <c r="BN90" s="295"/>
      <c r="BO90" s="295"/>
      <c r="BP90" s="295"/>
      <c r="BQ90" s="295"/>
      <c r="BR90" s="295"/>
      <c r="BS90" s="295"/>
      <c r="BT90" s="295"/>
      <c r="BU90" s="295"/>
      <c r="BV90" s="295"/>
      <c r="BW90" s="295"/>
      <c r="BX90" s="295"/>
      <c r="BY90" s="295"/>
      <c r="BZ90" s="295"/>
      <c r="CA90" s="295"/>
      <c r="CB90" s="295"/>
      <c r="CC90" s="295"/>
      <c r="CD90" s="295"/>
      <c r="CE90" s="295"/>
    </row>
    <row r="91" spans="1:83" s="270" customFormat="1" ht="15" customHeight="1" x14ac:dyDescent="0.25">
      <c r="A91" s="295"/>
      <c r="B91" s="308">
        <f t="shared" si="25"/>
        <v>0.61991856275781232</v>
      </c>
      <c r="C91" s="285" t="s">
        <v>100</v>
      </c>
      <c r="D91" s="279"/>
      <c r="E91" s="285"/>
      <c r="F91" s="295"/>
      <c r="G91" s="279"/>
      <c r="H91" s="279"/>
      <c r="I91" s="279"/>
      <c r="J91" s="279"/>
      <c r="K91" s="363" t="s">
        <v>243</v>
      </c>
      <c r="L91" s="363" t="s">
        <v>207</v>
      </c>
      <c r="M91" s="366"/>
      <c r="N91" s="369">
        <f>IF($K91="Y",VLOOKUP($L91,DataJan2023,N$6,0)*PercIncrApril2023,VLOOKUP($L91,DataJan2023,N$6,0))</f>
        <v>0.61991856275781232</v>
      </c>
      <c r="O91" s="363"/>
      <c r="P91" s="379"/>
      <c r="Q91" s="363"/>
      <c r="R91" s="279"/>
      <c r="S91" s="270" t="str">
        <f t="shared" si="24"/>
        <v>Y</v>
      </c>
      <c r="T91" s="271" t="str">
        <f>L91</f>
        <v>20th Year</v>
      </c>
      <c r="U91" s="271"/>
      <c r="V91" s="271"/>
      <c r="W91" s="386">
        <f>ROUND(N91,3)</f>
        <v>0.62</v>
      </c>
      <c r="X91" s="271"/>
      <c r="Y91" s="384"/>
      <c r="Z91" s="384"/>
      <c r="AA91" s="281"/>
      <c r="AB91" s="279"/>
      <c r="AC91" s="295"/>
      <c r="AD91" s="295"/>
      <c r="AE91" s="295"/>
      <c r="AF91" s="295"/>
      <c r="AG91" s="295"/>
      <c r="AH91" s="295"/>
      <c r="AI91" s="295"/>
      <c r="AJ91" s="295"/>
      <c r="AK91" s="295"/>
      <c r="AL91" s="295"/>
      <c r="AM91" s="295"/>
      <c r="AN91" s="295"/>
      <c r="AO91" s="295"/>
      <c r="AP91" s="295"/>
      <c r="AQ91" s="295"/>
      <c r="AR91" s="295"/>
      <c r="AS91" s="295"/>
      <c r="AT91" s="295"/>
      <c r="AU91" s="295"/>
      <c r="AV91" s="295"/>
      <c r="AW91" s="295"/>
      <c r="AX91" s="295"/>
      <c r="AY91" s="295"/>
      <c r="AZ91" s="295"/>
      <c r="BA91" s="295"/>
      <c r="BB91" s="295"/>
      <c r="BC91" s="295"/>
      <c r="BD91" s="295"/>
      <c r="BE91" s="295"/>
      <c r="BF91" s="295"/>
      <c r="BG91" s="295"/>
      <c r="BH91" s="295"/>
      <c r="BI91" s="295"/>
      <c r="BJ91" s="295"/>
      <c r="BK91" s="295"/>
      <c r="BL91" s="295"/>
      <c r="BM91" s="295"/>
      <c r="BN91" s="295"/>
      <c r="BO91" s="295"/>
      <c r="BP91" s="295"/>
      <c r="BQ91" s="295"/>
      <c r="BR91" s="295"/>
      <c r="BS91" s="295"/>
      <c r="BT91" s="295"/>
      <c r="BU91" s="295"/>
      <c r="BV91" s="295"/>
      <c r="BW91" s="295"/>
      <c r="BX91" s="295"/>
      <c r="BY91" s="295"/>
      <c r="BZ91" s="295"/>
      <c r="CA91" s="295"/>
      <c r="CB91" s="295"/>
      <c r="CC91" s="295"/>
      <c r="CD91" s="295"/>
      <c r="CE91" s="295"/>
    </row>
    <row r="92" spans="1:83" s="280" customFormat="1" ht="15" customHeight="1" x14ac:dyDescent="0.25">
      <c r="A92" s="300"/>
      <c r="B92" s="308">
        <f t="shared" si="25"/>
        <v>0.86810086431249989</v>
      </c>
      <c r="C92" s="329" t="s">
        <v>101</v>
      </c>
      <c r="D92" s="301"/>
      <c r="E92" s="329"/>
      <c r="F92" s="300"/>
      <c r="G92" s="301"/>
      <c r="H92" s="301"/>
      <c r="I92" s="301"/>
      <c r="J92" s="301"/>
      <c r="K92" s="365" t="s">
        <v>243</v>
      </c>
      <c r="L92" s="365" t="s">
        <v>208</v>
      </c>
      <c r="M92" s="372"/>
      <c r="N92" s="369">
        <f>IF($K92="Y",VLOOKUP($L92,DataJan2023,N$6,0)*PercIncrApril2023,VLOOKUP($L92,DataJan2023,N$6,0))</f>
        <v>0.86810086431249989</v>
      </c>
      <c r="O92" s="365"/>
      <c r="P92" s="365"/>
      <c r="Q92" s="365"/>
      <c r="R92" s="301"/>
      <c r="S92" s="270" t="str">
        <f t="shared" si="24"/>
        <v>Y</v>
      </c>
      <c r="T92" s="271" t="str">
        <f>L92</f>
        <v>25th Year</v>
      </c>
      <c r="U92" s="271"/>
      <c r="V92" s="271"/>
      <c r="W92" s="386">
        <f>ROUND(N92,3)</f>
        <v>0.86799999999999999</v>
      </c>
      <c r="X92" s="303"/>
      <c r="Y92" s="387"/>
      <c r="Z92" s="387"/>
      <c r="AA92" s="304"/>
      <c r="AB92" s="301"/>
      <c r="AC92" s="300"/>
      <c r="AD92" s="300"/>
      <c r="AE92" s="300"/>
      <c r="AF92" s="300"/>
      <c r="AG92" s="300"/>
      <c r="AH92" s="300"/>
      <c r="AI92" s="300"/>
      <c r="AJ92" s="300"/>
      <c r="AK92" s="300"/>
      <c r="AL92" s="300"/>
      <c r="AM92" s="300"/>
      <c r="AN92" s="300"/>
      <c r="AO92" s="300"/>
      <c r="AP92" s="300"/>
      <c r="AQ92" s="300"/>
      <c r="AR92" s="300"/>
      <c r="AS92" s="300"/>
      <c r="AT92" s="300"/>
      <c r="AU92" s="300"/>
      <c r="AV92" s="300"/>
      <c r="AW92" s="300"/>
      <c r="AX92" s="300"/>
      <c r="AY92" s="300"/>
      <c r="AZ92" s="300"/>
      <c r="BA92" s="300"/>
      <c r="BB92" s="300"/>
      <c r="BC92" s="300"/>
      <c r="BD92" s="300"/>
      <c r="BE92" s="300"/>
      <c r="BF92" s="300"/>
      <c r="BG92" s="300"/>
      <c r="BH92" s="300"/>
      <c r="BI92" s="300"/>
      <c r="BJ92" s="300"/>
      <c r="BK92" s="300"/>
      <c r="BL92" s="300"/>
      <c r="BM92" s="300"/>
      <c r="BN92" s="300"/>
      <c r="BO92" s="300"/>
      <c r="BP92" s="300"/>
      <c r="BQ92" s="300"/>
      <c r="BR92" s="300"/>
      <c r="BS92" s="300"/>
      <c r="BT92" s="300"/>
      <c r="BU92" s="300"/>
      <c r="BV92" s="300"/>
      <c r="BW92" s="300"/>
      <c r="BX92" s="300"/>
      <c r="BY92" s="300"/>
      <c r="BZ92" s="300"/>
      <c r="CA92" s="300"/>
      <c r="CB92" s="300"/>
      <c r="CC92" s="300"/>
      <c r="CD92" s="300"/>
      <c r="CE92" s="300"/>
    </row>
    <row r="93" spans="1:83" s="270" customFormat="1" ht="15" customHeight="1" x14ac:dyDescent="0.25">
      <c r="A93" s="279"/>
      <c r="B93" s="279"/>
      <c r="C93" s="279"/>
      <c r="D93" s="279"/>
      <c r="E93" s="279"/>
      <c r="F93" s="279"/>
      <c r="G93" s="279"/>
      <c r="H93" s="279"/>
      <c r="I93" s="279"/>
      <c r="J93" s="279"/>
      <c r="K93" s="363"/>
      <c r="L93" s="382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A93" s="281"/>
      <c r="AB93" s="279"/>
      <c r="AC93" s="295"/>
      <c r="AD93" s="295"/>
      <c r="AE93" s="295"/>
      <c r="AF93" s="295"/>
      <c r="AG93" s="295"/>
      <c r="AH93" s="295"/>
      <c r="AI93" s="295"/>
      <c r="AJ93" s="295"/>
      <c r="AK93" s="295"/>
      <c r="AL93" s="295"/>
      <c r="AM93" s="295"/>
      <c r="AN93" s="295"/>
      <c r="AO93" s="295"/>
      <c r="AP93" s="295"/>
      <c r="AQ93" s="295"/>
      <c r="AR93" s="295"/>
      <c r="AS93" s="295"/>
      <c r="AT93" s="295"/>
      <c r="AU93" s="295"/>
      <c r="AV93" s="295"/>
      <c r="AW93" s="295"/>
      <c r="AX93" s="295"/>
      <c r="AY93" s="295"/>
      <c r="AZ93" s="295"/>
      <c r="BA93" s="295"/>
      <c r="BB93" s="295"/>
      <c r="BC93" s="295"/>
      <c r="BD93" s="295"/>
      <c r="BE93" s="295"/>
      <c r="BF93" s="295"/>
      <c r="BG93" s="295"/>
      <c r="BH93" s="295"/>
      <c r="BI93" s="295"/>
      <c r="BJ93" s="295"/>
      <c r="BK93" s="295"/>
      <c r="BL93" s="295"/>
      <c r="BM93" s="295"/>
      <c r="BN93" s="295"/>
      <c r="BO93" s="295"/>
      <c r="BP93" s="295"/>
      <c r="BQ93" s="295"/>
      <c r="BR93" s="295"/>
      <c r="BS93" s="295"/>
      <c r="BT93" s="295"/>
      <c r="BU93" s="295"/>
      <c r="BV93" s="295"/>
      <c r="BW93" s="295"/>
      <c r="BX93" s="295"/>
      <c r="BY93" s="295"/>
      <c r="BZ93" s="295"/>
      <c r="CA93" s="295"/>
      <c r="CB93" s="295"/>
      <c r="CC93" s="295"/>
      <c r="CD93" s="295"/>
      <c r="CE93" s="295"/>
    </row>
    <row r="94" spans="1:83" s="270" customFormat="1" ht="15" customHeight="1" x14ac:dyDescent="0.25">
      <c r="A94" s="299" t="s">
        <v>102</v>
      </c>
      <c r="B94" s="299"/>
      <c r="C94" s="279"/>
      <c r="D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A94" s="281"/>
      <c r="AB94" s="279"/>
      <c r="AC94" s="295"/>
      <c r="AD94" s="295"/>
      <c r="AE94" s="295"/>
      <c r="AF94" s="295"/>
      <c r="AG94" s="295"/>
      <c r="AH94" s="295"/>
      <c r="AI94" s="295"/>
      <c r="AJ94" s="295"/>
      <c r="AK94" s="295"/>
      <c r="AL94" s="295"/>
      <c r="AM94" s="295"/>
      <c r="AN94" s="295"/>
      <c r="AO94" s="295"/>
      <c r="AP94" s="295"/>
      <c r="AQ94" s="295"/>
      <c r="AR94" s="295"/>
      <c r="AS94" s="295"/>
      <c r="AT94" s="295"/>
      <c r="AU94" s="295"/>
      <c r="AV94" s="295"/>
      <c r="AW94" s="295"/>
      <c r="AX94" s="295"/>
      <c r="AY94" s="295"/>
      <c r="AZ94" s="295"/>
      <c r="BA94" s="295"/>
      <c r="BB94" s="295"/>
      <c r="BC94" s="295"/>
      <c r="BD94" s="295"/>
      <c r="BE94" s="295"/>
      <c r="BF94" s="295"/>
      <c r="BG94" s="295"/>
      <c r="BH94" s="295"/>
      <c r="BI94" s="295"/>
      <c r="BJ94" s="295"/>
      <c r="BK94" s="295"/>
      <c r="BL94" s="295"/>
      <c r="BM94" s="295"/>
      <c r="BN94" s="295"/>
      <c r="BO94" s="295"/>
      <c r="BP94" s="295"/>
      <c r="BQ94" s="295"/>
      <c r="BR94" s="295"/>
      <c r="BS94" s="295"/>
      <c r="BT94" s="295"/>
      <c r="BU94" s="295"/>
      <c r="BV94" s="295"/>
      <c r="BW94" s="295"/>
      <c r="BX94" s="295"/>
      <c r="BY94" s="295"/>
      <c r="BZ94" s="295"/>
      <c r="CA94" s="295"/>
      <c r="CB94" s="295"/>
      <c r="CC94" s="295"/>
      <c r="CD94" s="295"/>
      <c r="CE94" s="295"/>
    </row>
    <row r="95" spans="1:83" s="270" customFormat="1" ht="15" customHeight="1" x14ac:dyDescent="0.25">
      <c r="A95" s="316" t="s">
        <v>255</v>
      </c>
      <c r="B95" s="316"/>
      <c r="C95" s="279"/>
      <c r="D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A95" s="281"/>
      <c r="AB95" s="279"/>
      <c r="AC95" s="295"/>
      <c r="AD95" s="295"/>
      <c r="AE95" s="295"/>
      <c r="AF95" s="295"/>
      <c r="AG95" s="295"/>
      <c r="AH95" s="295"/>
      <c r="AI95" s="295"/>
      <c r="AJ95" s="295"/>
      <c r="AK95" s="295"/>
      <c r="AL95" s="295"/>
      <c r="AM95" s="295"/>
      <c r="AN95" s="295"/>
      <c r="AO95" s="295"/>
      <c r="AP95" s="295"/>
      <c r="AQ95" s="295"/>
      <c r="AR95" s="295"/>
      <c r="AS95" s="295"/>
      <c r="AT95" s="295"/>
      <c r="AU95" s="295"/>
      <c r="AV95" s="295"/>
      <c r="AW95" s="295"/>
      <c r="AX95" s="295"/>
      <c r="AY95" s="295"/>
      <c r="AZ95" s="295"/>
      <c r="BA95" s="295"/>
      <c r="BB95" s="295"/>
      <c r="BC95" s="295"/>
      <c r="BD95" s="295"/>
      <c r="BE95" s="295"/>
      <c r="BF95" s="295"/>
      <c r="BG95" s="295"/>
      <c r="BH95" s="295"/>
      <c r="BI95" s="295"/>
      <c r="BJ95" s="295"/>
      <c r="BK95" s="295"/>
      <c r="BL95" s="295"/>
      <c r="BM95" s="295"/>
      <c r="BN95" s="295"/>
      <c r="BO95" s="295"/>
      <c r="BP95" s="295"/>
      <c r="BQ95" s="295"/>
      <c r="BR95" s="295"/>
      <c r="BS95" s="295"/>
      <c r="BT95" s="295"/>
      <c r="BU95" s="295"/>
      <c r="BV95" s="295"/>
      <c r="BW95" s="295"/>
      <c r="BX95" s="295"/>
      <c r="BY95" s="295"/>
      <c r="BZ95" s="295"/>
      <c r="CA95" s="295"/>
      <c r="CB95" s="295"/>
      <c r="CC95" s="295"/>
      <c r="CD95" s="295"/>
      <c r="CE95" s="295"/>
    </row>
    <row r="96" spans="1:83" s="270" customFormat="1" ht="15" customHeight="1" x14ac:dyDescent="0.25">
      <c r="A96" s="317" t="s">
        <v>104</v>
      </c>
      <c r="B96" s="317"/>
      <c r="C96" s="279"/>
      <c r="D96" s="279"/>
      <c r="E96" s="279"/>
      <c r="F96" s="279"/>
      <c r="G96" s="279"/>
      <c r="H96" s="279"/>
      <c r="I96" s="279"/>
      <c r="J96" s="279"/>
      <c r="K96" s="363"/>
      <c r="L96" s="366"/>
      <c r="M96" s="366"/>
      <c r="N96" s="369"/>
      <c r="O96" s="363"/>
      <c r="P96" s="363"/>
      <c r="Q96" s="363"/>
      <c r="R96" s="279"/>
      <c r="S96" s="271"/>
      <c r="T96" s="271"/>
      <c r="U96" s="271"/>
      <c r="V96" s="271"/>
      <c r="W96" s="271"/>
      <c r="X96" s="271"/>
      <c r="Y96" s="384"/>
      <c r="Z96" s="384"/>
      <c r="AA96" s="281"/>
      <c r="AB96" s="279"/>
      <c r="AC96" s="295"/>
      <c r="AD96" s="295"/>
      <c r="AE96" s="295"/>
      <c r="AF96" s="295"/>
      <c r="AG96" s="295"/>
      <c r="AH96" s="295"/>
      <c r="AI96" s="295"/>
      <c r="AJ96" s="295"/>
      <c r="AK96" s="295"/>
      <c r="AL96" s="295"/>
      <c r="AM96" s="295"/>
      <c r="AN96" s="295"/>
      <c r="AO96" s="295"/>
      <c r="AP96" s="295"/>
      <c r="AQ96" s="295"/>
      <c r="AR96" s="295"/>
      <c r="AS96" s="295"/>
      <c r="AT96" s="295"/>
      <c r="AU96" s="295"/>
      <c r="AV96" s="295"/>
      <c r="AW96" s="295"/>
      <c r="AX96" s="295"/>
      <c r="AY96" s="295"/>
      <c r="AZ96" s="295"/>
      <c r="BA96" s="295"/>
      <c r="BB96" s="295"/>
      <c r="BC96" s="295"/>
      <c r="BD96" s="295"/>
      <c r="BE96" s="295"/>
      <c r="BF96" s="295"/>
      <c r="BG96" s="295"/>
      <c r="BH96" s="295"/>
      <c r="BI96" s="295"/>
      <c r="BJ96" s="295"/>
      <c r="BK96" s="295"/>
      <c r="BL96" s="295"/>
      <c r="BM96" s="295"/>
      <c r="BN96" s="295"/>
      <c r="BO96" s="295"/>
      <c r="BP96" s="295"/>
      <c r="BQ96" s="295"/>
      <c r="BR96" s="295"/>
      <c r="BS96" s="295"/>
      <c r="BT96" s="295"/>
      <c r="BU96" s="295"/>
      <c r="BV96" s="295"/>
      <c r="BW96" s="295"/>
      <c r="BX96" s="295"/>
      <c r="BY96" s="295"/>
      <c r="BZ96" s="295"/>
      <c r="CA96" s="295"/>
      <c r="CB96" s="295"/>
      <c r="CC96" s="295"/>
      <c r="CD96" s="295"/>
      <c r="CE96" s="295"/>
    </row>
    <row r="97" spans="1:27" ht="15" customHeight="1" x14ac:dyDescent="0.25">
      <c r="A97" s="317" t="s">
        <v>105</v>
      </c>
      <c r="B97" s="317"/>
      <c r="N97" s="369"/>
    </row>
    <row r="98" spans="1:27" ht="15" customHeight="1" x14ac:dyDescent="0.25">
      <c r="A98" s="317" t="s">
        <v>106</v>
      </c>
      <c r="B98" s="317"/>
      <c r="N98" s="369"/>
    </row>
    <row r="99" spans="1:27" ht="15" customHeight="1" x14ac:dyDescent="0.25">
      <c r="A99" s="317" t="s">
        <v>107</v>
      </c>
      <c r="B99" s="317"/>
      <c r="N99" s="369"/>
    </row>
    <row r="100" spans="1:27" ht="15" customHeight="1" x14ac:dyDescent="0.25">
      <c r="A100" s="317" t="s">
        <v>108</v>
      </c>
      <c r="B100" s="317"/>
      <c r="C100" s="317"/>
      <c r="N100" s="369"/>
    </row>
    <row r="101" spans="1:27" ht="15" customHeight="1" x14ac:dyDescent="0.25">
      <c r="A101" s="317" t="s">
        <v>109</v>
      </c>
      <c r="B101" s="317"/>
      <c r="C101" s="317"/>
      <c r="N101" s="369"/>
    </row>
    <row r="102" spans="1:27" ht="15" customHeight="1" x14ac:dyDescent="0.25">
      <c r="A102" s="279" t="s">
        <v>110</v>
      </c>
      <c r="C102" s="317"/>
      <c r="N102" s="369"/>
    </row>
    <row r="103" spans="1:27" s="301" customFormat="1" ht="15" customHeight="1" x14ac:dyDescent="0.25">
      <c r="A103" s="279" t="s">
        <v>111</v>
      </c>
      <c r="B103" s="279"/>
      <c r="K103" s="365"/>
      <c r="L103" s="372"/>
      <c r="M103" s="372"/>
      <c r="N103" s="369"/>
      <c r="O103" s="365"/>
      <c r="P103" s="365"/>
      <c r="Q103" s="365"/>
      <c r="S103" s="303"/>
      <c r="T103" s="303"/>
      <c r="U103" s="303"/>
      <c r="V103" s="303"/>
      <c r="W103" s="303"/>
      <c r="X103" s="303"/>
      <c r="Y103" s="387"/>
      <c r="Z103" s="387"/>
      <c r="AA103" s="304"/>
    </row>
    <row r="104" spans="1:27" s="301" customFormat="1" ht="15" customHeight="1" x14ac:dyDescent="0.25">
      <c r="A104" s="301" t="s">
        <v>112</v>
      </c>
      <c r="K104" s="365"/>
      <c r="L104" s="372"/>
      <c r="M104" s="372"/>
      <c r="N104" s="369"/>
      <c r="O104" s="365"/>
      <c r="P104" s="365"/>
      <c r="Q104" s="365"/>
      <c r="S104" s="271"/>
      <c r="T104" s="271"/>
      <c r="U104" s="271"/>
      <c r="V104" s="271"/>
      <c r="W104" s="271"/>
      <c r="X104" s="271"/>
      <c r="Y104" s="384"/>
      <c r="Z104" s="384"/>
      <c r="AA104" s="304"/>
    </row>
    <row r="105" spans="1:27" ht="15" customHeight="1" thickBot="1" x14ac:dyDescent="0.3">
      <c r="A105" s="326"/>
      <c r="B105" s="326"/>
      <c r="C105" s="326"/>
      <c r="D105" s="326"/>
      <c r="E105" s="326"/>
      <c r="F105" s="326"/>
      <c r="G105" s="326"/>
      <c r="H105" s="326"/>
      <c r="I105" s="326"/>
      <c r="J105" s="326"/>
      <c r="K105" s="365"/>
      <c r="L105" s="372"/>
      <c r="M105" s="372"/>
      <c r="N105" s="369"/>
    </row>
    <row r="106" spans="1:27" s="304" customFormat="1" ht="15" customHeight="1" x14ac:dyDescent="0.25">
      <c r="A106" s="284" t="s">
        <v>179</v>
      </c>
      <c r="B106" s="284"/>
      <c r="C106" s="314"/>
      <c r="D106" s="315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A106" s="281"/>
    </row>
    <row r="107" spans="1:27" s="304" customFormat="1" ht="15" customHeight="1" x14ac:dyDescent="0.25">
      <c r="A107" s="284"/>
      <c r="B107" s="284"/>
      <c r="C107" s="314"/>
      <c r="D107" s="315"/>
      <c r="E107" s="336"/>
      <c r="F107" s="315"/>
      <c r="G107" s="337"/>
      <c r="H107" s="337"/>
      <c r="I107" s="315"/>
      <c r="J107" s="338"/>
      <c r="K107" s="380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A107" s="281"/>
    </row>
    <row r="108" spans="1:27" s="304" customFormat="1" ht="15" customHeight="1" x14ac:dyDescent="0.25">
      <c r="A108" s="284" t="s">
        <v>274</v>
      </c>
      <c r="B108" s="284"/>
      <c r="C108" s="339"/>
      <c r="D108" s="317"/>
      <c r="E108" s="317"/>
      <c r="F108" s="317"/>
      <c r="G108" s="317"/>
      <c r="H108" s="315"/>
      <c r="I108" s="315"/>
      <c r="J108" s="315"/>
      <c r="K108" s="377"/>
      <c r="L108" s="363"/>
      <c r="M108" s="366"/>
      <c r="N108" s="369"/>
      <c r="O108" s="363"/>
      <c r="P108" s="363"/>
      <c r="Q108" s="363"/>
      <c r="R108" s="279"/>
      <c r="S108" s="271"/>
      <c r="T108" s="271"/>
      <c r="U108" s="271"/>
      <c r="V108" s="271"/>
      <c r="W108" s="271"/>
      <c r="X108" s="271"/>
      <c r="Y108" s="384"/>
      <c r="Z108" s="384"/>
      <c r="AA108" s="281"/>
    </row>
    <row r="109" spans="1:27" s="304" customFormat="1" ht="15" customHeight="1" x14ac:dyDescent="0.25">
      <c r="A109" s="279" t="s">
        <v>229</v>
      </c>
      <c r="B109" s="308">
        <f>N109</f>
        <v>0.59735653534374999</v>
      </c>
      <c r="C109" s="317" t="s">
        <v>228</v>
      </c>
      <c r="E109" s="317"/>
      <c r="F109" s="317"/>
      <c r="G109" s="317"/>
      <c r="H109" s="315"/>
      <c r="I109" s="315"/>
      <c r="J109" s="315"/>
      <c r="K109" s="377" t="s">
        <v>243</v>
      </c>
      <c r="L109" s="363" t="s">
        <v>237</v>
      </c>
      <c r="M109" s="366" t="s">
        <v>238</v>
      </c>
      <c r="N109" s="369">
        <f>IF($K109="Y",VLOOKUP($L109,DataJan2023,N$6,0)*PercIncrApril2023,VLOOKUP($L109,DataJan2023,N$6,0))</f>
        <v>0.59735653534374999</v>
      </c>
      <c r="O109" s="363"/>
      <c r="P109" s="363"/>
      <c r="Q109" s="363"/>
      <c r="R109" s="279"/>
      <c r="S109" s="270" t="str">
        <f t="shared" ref="S109:S111" si="26">K109</f>
        <v>Y</v>
      </c>
      <c r="T109" s="271" t="str">
        <f>L109</f>
        <v>CFOWOC</v>
      </c>
      <c r="U109" s="271"/>
      <c r="V109" s="271" t="str">
        <f>M109</f>
        <v>Water Operator Certification-C</v>
      </c>
      <c r="W109" s="386">
        <f>ROUND(N109,3)</f>
        <v>0.59699999999999998</v>
      </c>
      <c r="X109" s="271"/>
      <c r="Y109" s="384"/>
      <c r="Z109" s="384"/>
      <c r="AA109" s="281"/>
    </row>
    <row r="110" spans="1:27" s="304" customFormat="1" ht="15" customHeight="1" x14ac:dyDescent="0.25">
      <c r="A110" s="279"/>
      <c r="B110" s="308">
        <f>N110</f>
        <v>0.90033233204687479</v>
      </c>
      <c r="C110" s="317" t="s">
        <v>159</v>
      </c>
      <c r="E110" s="317"/>
      <c r="F110" s="317"/>
      <c r="G110" s="317"/>
      <c r="H110" s="315"/>
      <c r="I110" s="315"/>
      <c r="J110" s="315"/>
      <c r="K110" s="377" t="s">
        <v>243</v>
      </c>
      <c r="L110" s="363" t="s">
        <v>209</v>
      </c>
      <c r="M110" s="366" t="s">
        <v>210</v>
      </c>
      <c r="N110" s="369">
        <f>IF($K110="Y",VLOOKUP($L110,DataJan2023,N$6,0)*PercIncrApril2023,VLOOKUP($L110,DataJan2023,N$6,0))</f>
        <v>0.90033233204687479</v>
      </c>
      <c r="O110" s="363"/>
      <c r="P110" s="363"/>
      <c r="Q110" s="363"/>
      <c r="R110" s="279"/>
      <c r="S110" s="270" t="str">
        <f t="shared" si="26"/>
        <v>Y</v>
      </c>
      <c r="T110" s="271" t="str">
        <f>L110</f>
        <v>CFOWOB</v>
      </c>
      <c r="U110" s="271"/>
      <c r="V110" s="271" t="str">
        <f>M110</f>
        <v>Water Operator Certification-B</v>
      </c>
      <c r="W110" s="386">
        <f>ROUND(N110,3)</f>
        <v>0.9</v>
      </c>
      <c r="X110" s="271"/>
      <c r="Y110" s="384"/>
      <c r="Z110" s="384"/>
      <c r="AA110" s="281"/>
    </row>
    <row r="111" spans="1:27" s="304" customFormat="1" ht="15" customHeight="1" x14ac:dyDescent="0.25">
      <c r="A111" s="279"/>
      <c r="B111" s="308">
        <f>N111</f>
        <v>1.2043825110078124</v>
      </c>
      <c r="C111" s="317" t="s">
        <v>160</v>
      </c>
      <c r="E111" s="317"/>
      <c r="F111" s="317"/>
      <c r="G111" s="317"/>
      <c r="H111" s="315"/>
      <c r="I111" s="315"/>
      <c r="J111" s="315"/>
      <c r="K111" s="377" t="s">
        <v>243</v>
      </c>
      <c r="L111" s="363" t="s">
        <v>211</v>
      </c>
      <c r="M111" s="366" t="s">
        <v>212</v>
      </c>
      <c r="N111" s="369">
        <f>IF($K111="Y",VLOOKUP($L111,DataJan2023,N$6,0)*PercIncrApril2023,VLOOKUP($L111,DataJan2023,N$6,0))</f>
        <v>1.2043825110078124</v>
      </c>
      <c r="O111" s="363"/>
      <c r="P111" s="363"/>
      <c r="Q111" s="363"/>
      <c r="R111" s="279"/>
      <c r="S111" s="270" t="str">
        <f t="shared" si="26"/>
        <v>Y</v>
      </c>
      <c r="T111" s="271" t="str">
        <f>L111</f>
        <v>CFOWOA</v>
      </c>
      <c r="U111" s="271"/>
      <c r="V111" s="271" t="str">
        <f>M111</f>
        <v>Water Operator Certification-A</v>
      </c>
      <c r="W111" s="386">
        <f>ROUND(N111,3)</f>
        <v>1.204</v>
      </c>
      <c r="X111" s="271"/>
      <c r="Y111" s="384"/>
      <c r="Z111" s="384"/>
      <c r="AA111" s="281"/>
    </row>
    <row r="112" spans="1:27" s="304" customFormat="1" ht="15" customHeight="1" x14ac:dyDescent="0.25">
      <c r="A112" s="279"/>
      <c r="B112" s="279"/>
      <c r="C112" s="340"/>
      <c r="D112" s="317"/>
      <c r="E112" s="317"/>
      <c r="F112" s="317"/>
      <c r="G112" s="317"/>
      <c r="H112" s="315"/>
      <c r="I112" s="315"/>
      <c r="J112" s="315"/>
      <c r="K112" s="377"/>
      <c r="L112" s="363"/>
      <c r="M112" s="366"/>
      <c r="N112" s="369"/>
      <c r="O112" s="363"/>
      <c r="P112" s="363"/>
      <c r="Q112" s="363"/>
      <c r="R112" s="279"/>
      <c r="S112" s="271"/>
      <c r="T112" s="271"/>
      <c r="U112" s="271"/>
      <c r="V112" s="271"/>
      <c r="W112" s="271"/>
      <c r="X112" s="271"/>
      <c r="Y112" s="384"/>
      <c r="Z112" s="384"/>
      <c r="AA112" s="281"/>
    </row>
    <row r="113" spans="1:83" s="301" customFormat="1" ht="15" customHeight="1" x14ac:dyDescent="0.25">
      <c r="A113" s="279" t="s">
        <v>275</v>
      </c>
      <c r="B113" s="279"/>
      <c r="C113" s="325"/>
      <c r="D113" s="317"/>
      <c r="E113" s="317"/>
      <c r="F113" s="317"/>
      <c r="G113" s="317"/>
      <c r="H113" s="317"/>
      <c r="I113" s="317"/>
      <c r="J113" s="317"/>
      <c r="K113" s="377"/>
      <c r="L113" s="363"/>
      <c r="M113" s="366"/>
      <c r="N113" s="369"/>
      <c r="O113" s="363"/>
      <c r="P113" s="363"/>
      <c r="Q113" s="363"/>
      <c r="R113" s="279"/>
      <c r="S113" s="271"/>
      <c r="T113" s="271"/>
      <c r="U113" s="271"/>
      <c r="V113" s="271"/>
      <c r="W113" s="271"/>
      <c r="X113" s="271"/>
      <c r="Y113" s="271"/>
      <c r="Z113" s="271"/>
      <c r="AA113" s="279"/>
    </row>
    <row r="114" spans="1:83" s="301" customFormat="1" ht="15" customHeight="1" x14ac:dyDescent="0.25">
      <c r="A114" s="279"/>
      <c r="B114" s="308">
        <f>N114</f>
        <v>0.41900908054687491</v>
      </c>
      <c r="C114" s="317" t="s">
        <v>161</v>
      </c>
      <c r="E114" s="317"/>
      <c r="F114" s="317"/>
      <c r="G114" s="317"/>
      <c r="H114" s="317"/>
      <c r="I114" s="317"/>
      <c r="J114" s="317"/>
      <c r="K114" s="377" t="s">
        <v>243</v>
      </c>
      <c r="L114" s="363" t="s">
        <v>213</v>
      </c>
      <c r="M114" s="366" t="s">
        <v>214</v>
      </c>
      <c r="N114" s="369">
        <f>IF($K114="Y",VLOOKUP($L114,DataJan2023,N$6,0)*PercIncrApril2023,VLOOKUP($L114,DataJan2023,N$6,0))</f>
        <v>0.41900908054687491</v>
      </c>
      <c r="O114" s="363"/>
      <c r="P114" s="363"/>
      <c r="Q114" s="363"/>
      <c r="R114" s="279"/>
      <c r="S114" s="270" t="str">
        <f t="shared" ref="S114:S115" si="27">K114</f>
        <v>Y</v>
      </c>
      <c r="T114" s="271" t="str">
        <f>L114</f>
        <v>CFOHWP</v>
      </c>
      <c r="U114" s="271"/>
      <c r="V114" s="271" t="str">
        <f>M114</f>
        <v>TL-Hazwoper-CFO</v>
      </c>
      <c r="W114" s="386">
        <f>ROUND(N114,3)</f>
        <v>0.41899999999999998</v>
      </c>
      <c r="X114" s="271"/>
      <c r="Y114" s="271"/>
      <c r="Z114" s="271"/>
      <c r="AA114" s="279"/>
    </row>
    <row r="115" spans="1:83" s="301" customFormat="1" ht="15" customHeight="1" x14ac:dyDescent="0.25">
      <c r="B115" s="308">
        <f>N115</f>
        <v>1.2215726271328122</v>
      </c>
      <c r="C115" s="343" t="s">
        <v>162</v>
      </c>
      <c r="E115" s="343"/>
      <c r="F115" s="343"/>
      <c r="G115" s="343"/>
      <c r="H115" s="343"/>
      <c r="I115" s="343"/>
      <c r="J115" s="343"/>
      <c r="K115" s="383" t="s">
        <v>243</v>
      </c>
      <c r="L115" s="363" t="s">
        <v>215</v>
      </c>
      <c r="M115" s="366" t="s">
        <v>216</v>
      </c>
      <c r="N115" s="369">
        <f>IF($K115="Y",VLOOKUP($L115,DataJan2023,N$6,0)*PercIncrApril2023,VLOOKUP($L115,DataJan2023,N$6,0))</f>
        <v>1.2215726271328122</v>
      </c>
      <c r="O115" s="363"/>
      <c r="P115" s="363"/>
      <c r="Q115" s="363"/>
      <c r="R115" s="279"/>
      <c r="S115" s="270" t="str">
        <f t="shared" si="27"/>
        <v>Y</v>
      </c>
      <c r="T115" s="271" t="str">
        <f>L115</f>
        <v>CFORS2</v>
      </c>
      <c r="U115" s="271"/>
      <c r="V115" s="271" t="str">
        <f>M115</f>
        <v>TL-Respirator-Forema Water Mai</v>
      </c>
      <c r="W115" s="386">
        <f>ROUND(N115,3)</f>
        <v>1.222</v>
      </c>
      <c r="X115" s="271"/>
      <c r="Y115" s="271"/>
      <c r="Z115" s="271"/>
      <c r="AA115" s="279"/>
    </row>
    <row r="116" spans="1:83" s="301" customFormat="1" ht="15" customHeight="1" x14ac:dyDescent="0.25">
      <c r="C116" s="342"/>
      <c r="D116" s="343"/>
      <c r="E116" s="343"/>
      <c r="F116" s="343"/>
      <c r="G116" s="343"/>
      <c r="H116" s="343"/>
      <c r="I116" s="343"/>
      <c r="J116" s="343"/>
      <c r="K116" s="383"/>
      <c r="L116" s="363"/>
      <c r="M116" s="366"/>
      <c r="N116" s="369"/>
      <c r="O116" s="363"/>
      <c r="P116" s="363"/>
      <c r="Q116" s="363"/>
      <c r="R116" s="279"/>
      <c r="S116" s="271"/>
      <c r="T116" s="271"/>
      <c r="U116" s="271"/>
      <c r="V116" s="271"/>
      <c r="W116" s="271"/>
      <c r="X116" s="271"/>
      <c r="Y116" s="271"/>
      <c r="Z116" s="271"/>
      <c r="AA116" s="279"/>
    </row>
    <row r="117" spans="1:83" s="272" customFormat="1" ht="15" customHeight="1" x14ac:dyDescent="0.25">
      <c r="A117" s="284" t="s">
        <v>256</v>
      </c>
      <c r="B117" s="284"/>
      <c r="C117" s="314"/>
      <c r="D117" s="315"/>
      <c r="E117" s="315"/>
      <c r="F117" s="315"/>
      <c r="G117" s="315"/>
      <c r="H117" s="276"/>
      <c r="I117" s="276"/>
      <c r="J117" s="276"/>
      <c r="K117" s="363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C117" s="281"/>
      <c r="AD117" s="281"/>
      <c r="AE117" s="281"/>
      <c r="AF117" s="281"/>
      <c r="AG117" s="281"/>
      <c r="AH117" s="281"/>
      <c r="AI117" s="281"/>
      <c r="AJ117" s="281"/>
      <c r="AK117" s="281"/>
      <c r="AL117" s="281"/>
      <c r="AM117" s="281"/>
      <c r="AN117" s="281"/>
      <c r="AO117" s="281"/>
      <c r="AP117" s="281"/>
      <c r="AQ117" s="281"/>
      <c r="AR117" s="281"/>
      <c r="AS117" s="281"/>
      <c r="AT117" s="281"/>
      <c r="AU117" s="281"/>
      <c r="AV117" s="281"/>
      <c r="AW117" s="281"/>
      <c r="AX117" s="281"/>
      <c r="AY117" s="281"/>
      <c r="AZ117" s="281"/>
      <c r="BA117" s="281"/>
      <c r="BB117" s="281"/>
      <c r="BC117" s="281"/>
      <c r="BD117" s="281"/>
      <c r="BE117" s="281"/>
      <c r="BF117" s="281"/>
      <c r="BG117" s="281"/>
      <c r="BH117" s="281"/>
      <c r="BI117" s="281"/>
      <c r="BJ117" s="281"/>
      <c r="BK117" s="281"/>
      <c r="BL117" s="281"/>
      <c r="BM117" s="281"/>
      <c r="BN117" s="281"/>
      <c r="BO117" s="281"/>
      <c r="BP117" s="281"/>
      <c r="BQ117" s="281"/>
      <c r="BR117" s="281"/>
      <c r="BS117" s="281"/>
      <c r="BT117" s="281"/>
      <c r="BU117" s="281"/>
      <c r="BV117" s="281"/>
      <c r="BW117" s="281"/>
      <c r="BX117" s="281"/>
      <c r="BY117" s="281"/>
      <c r="BZ117" s="281"/>
      <c r="CA117" s="281"/>
      <c r="CB117" s="281"/>
      <c r="CC117" s="281"/>
      <c r="CD117" s="281"/>
      <c r="CE117" s="281"/>
    </row>
    <row r="118" spans="1:83" s="272" customFormat="1" ht="15" customHeight="1" x14ac:dyDescent="0.25">
      <c r="A118" s="316" t="s">
        <v>168</v>
      </c>
      <c r="B118" s="316"/>
      <c r="C118" s="281"/>
      <c r="D118" s="315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C118" s="281"/>
      <c r="AD118" s="281"/>
      <c r="AE118" s="281"/>
      <c r="AF118" s="281"/>
      <c r="AG118" s="281"/>
      <c r="AH118" s="281"/>
      <c r="AI118" s="281"/>
      <c r="AJ118" s="281"/>
      <c r="AK118" s="281"/>
      <c r="AL118" s="281"/>
      <c r="AM118" s="281"/>
      <c r="AN118" s="281"/>
      <c r="AO118" s="281"/>
      <c r="AP118" s="281"/>
      <c r="AQ118" s="281"/>
      <c r="AR118" s="281"/>
      <c r="AS118" s="281"/>
      <c r="AT118" s="281"/>
      <c r="AU118" s="281"/>
      <c r="AV118" s="281"/>
      <c r="AW118" s="281"/>
      <c r="AX118" s="281"/>
      <c r="AY118" s="281"/>
      <c r="AZ118" s="281"/>
      <c r="BA118" s="281"/>
      <c r="BB118" s="281"/>
      <c r="BC118" s="281"/>
      <c r="BD118" s="281"/>
      <c r="BE118" s="281"/>
      <c r="BF118" s="281"/>
      <c r="BG118" s="281"/>
      <c r="BH118" s="281"/>
      <c r="BI118" s="281"/>
      <c r="BJ118" s="281"/>
      <c r="BK118" s="281"/>
      <c r="BL118" s="281"/>
      <c r="BM118" s="281"/>
      <c r="BN118" s="281"/>
      <c r="BO118" s="281"/>
      <c r="BP118" s="281"/>
      <c r="BQ118" s="281"/>
      <c r="BR118" s="281"/>
      <c r="BS118" s="281"/>
      <c r="BT118" s="281"/>
      <c r="BU118" s="281"/>
      <c r="BV118" s="281"/>
      <c r="BW118" s="281"/>
      <c r="BX118" s="281"/>
      <c r="BY118" s="281"/>
      <c r="BZ118" s="281"/>
      <c r="CA118" s="281"/>
      <c r="CB118" s="281"/>
      <c r="CC118" s="281"/>
      <c r="CD118" s="281"/>
      <c r="CE118" s="281"/>
    </row>
    <row r="119" spans="1:83" s="272" customFormat="1" ht="15" customHeight="1" x14ac:dyDescent="0.25">
      <c r="A119" s="314"/>
      <c r="B119" s="314"/>
      <c r="C119" s="279" t="s">
        <v>170</v>
      </c>
      <c r="D119" s="315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C119" s="281"/>
      <c r="AD119" s="281"/>
      <c r="AE119" s="281"/>
      <c r="AF119" s="281"/>
      <c r="AG119" s="281"/>
      <c r="AH119" s="281"/>
      <c r="AI119" s="281"/>
      <c r="AJ119" s="281"/>
      <c r="AK119" s="281"/>
      <c r="AL119" s="281"/>
      <c r="AM119" s="281"/>
      <c r="AN119" s="281"/>
      <c r="AO119" s="281"/>
      <c r="AP119" s="281"/>
      <c r="AQ119" s="281"/>
      <c r="AR119" s="281"/>
      <c r="AS119" s="281"/>
      <c r="AT119" s="281"/>
      <c r="AU119" s="281"/>
      <c r="AV119" s="281"/>
      <c r="AW119" s="281"/>
      <c r="AX119" s="281"/>
      <c r="AY119" s="281"/>
      <c r="AZ119" s="281"/>
      <c r="BA119" s="281"/>
      <c r="BB119" s="281"/>
      <c r="BC119" s="281"/>
      <c r="BD119" s="281"/>
      <c r="BE119" s="281"/>
      <c r="BF119" s="281"/>
      <c r="BG119" s="281"/>
      <c r="BH119" s="281"/>
      <c r="BI119" s="281"/>
      <c r="BJ119" s="281"/>
      <c r="BK119" s="281"/>
      <c r="BL119" s="281"/>
      <c r="BM119" s="281"/>
      <c r="BN119" s="281"/>
      <c r="BO119" s="281"/>
      <c r="BP119" s="281"/>
      <c r="BQ119" s="281"/>
      <c r="BR119" s="281"/>
      <c r="BS119" s="281"/>
      <c r="BT119" s="281"/>
      <c r="BU119" s="281"/>
      <c r="BV119" s="281"/>
      <c r="BW119" s="281"/>
      <c r="BX119" s="281"/>
      <c r="BY119" s="281"/>
      <c r="BZ119" s="281"/>
      <c r="CA119" s="281"/>
      <c r="CB119" s="281"/>
      <c r="CC119" s="281"/>
      <c r="CD119" s="281"/>
      <c r="CE119" s="281"/>
    </row>
    <row r="120" spans="1:83" s="272" customFormat="1" ht="15" customHeight="1" x14ac:dyDescent="0.25">
      <c r="A120" s="313"/>
      <c r="B120" s="313"/>
      <c r="C120" s="325" t="s">
        <v>171</v>
      </c>
      <c r="D120" s="315"/>
      <c r="E120" s="315"/>
      <c r="F120" s="315"/>
      <c r="G120" s="315"/>
      <c r="H120" s="276"/>
      <c r="I120" s="276"/>
      <c r="J120" s="276"/>
      <c r="K120" s="366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C120" s="281"/>
      <c r="AD120" s="281"/>
      <c r="AE120" s="281"/>
      <c r="AF120" s="281"/>
      <c r="AG120" s="281"/>
      <c r="AH120" s="281"/>
      <c r="AI120" s="281"/>
      <c r="AJ120" s="281"/>
      <c r="AK120" s="281"/>
      <c r="AL120" s="281"/>
      <c r="AM120" s="281"/>
      <c r="AN120" s="281"/>
      <c r="AO120" s="281"/>
      <c r="AP120" s="281"/>
      <c r="AQ120" s="281"/>
      <c r="AR120" s="281"/>
      <c r="AS120" s="281"/>
      <c r="AT120" s="281"/>
      <c r="AU120" s="281"/>
      <c r="AV120" s="281"/>
      <c r="AW120" s="281"/>
      <c r="AX120" s="281"/>
      <c r="AY120" s="281"/>
      <c r="AZ120" s="281"/>
      <c r="BA120" s="281"/>
      <c r="BB120" s="281"/>
      <c r="BC120" s="281"/>
      <c r="BD120" s="281"/>
      <c r="BE120" s="281"/>
      <c r="BF120" s="281"/>
      <c r="BG120" s="281"/>
      <c r="BH120" s="281"/>
      <c r="BI120" s="281"/>
      <c r="BJ120" s="281"/>
      <c r="BK120" s="281"/>
      <c r="BL120" s="281"/>
      <c r="BM120" s="281"/>
      <c r="BN120" s="281"/>
      <c r="BO120" s="281"/>
      <c r="BP120" s="281"/>
      <c r="BQ120" s="281"/>
      <c r="BR120" s="281"/>
      <c r="BS120" s="281"/>
      <c r="BT120" s="281"/>
      <c r="BU120" s="281"/>
      <c r="BV120" s="281"/>
      <c r="BW120" s="281"/>
      <c r="BX120" s="281"/>
      <c r="BY120" s="281"/>
      <c r="BZ120" s="281"/>
      <c r="CA120" s="281"/>
      <c r="CB120" s="281"/>
      <c r="CC120" s="281"/>
      <c r="CD120" s="281"/>
      <c r="CE120" s="281"/>
    </row>
    <row r="121" spans="1:83" s="272" customFormat="1" ht="15" customHeight="1" x14ac:dyDescent="0.25">
      <c r="A121" s="313"/>
      <c r="B121" s="313"/>
      <c r="C121" s="325" t="s">
        <v>169</v>
      </c>
      <c r="D121" s="315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C121" s="281"/>
      <c r="AD121" s="281"/>
      <c r="AE121" s="281"/>
      <c r="AF121" s="281"/>
      <c r="AG121" s="281"/>
      <c r="AH121" s="281"/>
      <c r="AI121" s="281"/>
      <c r="AJ121" s="281"/>
      <c r="AK121" s="281"/>
      <c r="AL121" s="281"/>
      <c r="AM121" s="281"/>
      <c r="AN121" s="281"/>
      <c r="AO121" s="281"/>
      <c r="AP121" s="281"/>
      <c r="AQ121" s="281"/>
      <c r="AR121" s="281"/>
      <c r="AS121" s="281"/>
      <c r="AT121" s="281"/>
      <c r="AU121" s="281"/>
      <c r="AV121" s="281"/>
      <c r="AW121" s="281"/>
      <c r="AX121" s="281"/>
      <c r="AY121" s="281"/>
      <c r="AZ121" s="281"/>
      <c r="BA121" s="281"/>
      <c r="BB121" s="281"/>
      <c r="BC121" s="281"/>
      <c r="BD121" s="281"/>
      <c r="BE121" s="281"/>
      <c r="BF121" s="281"/>
      <c r="BG121" s="281"/>
      <c r="BH121" s="281"/>
      <c r="BI121" s="281"/>
      <c r="BJ121" s="281"/>
      <c r="BK121" s="281"/>
      <c r="BL121" s="281"/>
      <c r="BM121" s="281"/>
      <c r="BN121" s="281"/>
      <c r="BO121" s="281"/>
      <c r="BP121" s="281"/>
      <c r="BQ121" s="281"/>
      <c r="BR121" s="281"/>
      <c r="BS121" s="281"/>
      <c r="BT121" s="281"/>
      <c r="BU121" s="281"/>
      <c r="BV121" s="281"/>
      <c r="BW121" s="281"/>
      <c r="BX121" s="281"/>
      <c r="BY121" s="281"/>
      <c r="BZ121" s="281"/>
      <c r="CA121" s="281"/>
      <c r="CB121" s="281"/>
      <c r="CC121" s="281"/>
      <c r="CD121" s="281"/>
      <c r="CE121" s="281"/>
    </row>
    <row r="122" spans="1:83" s="272" customFormat="1" ht="15" customHeight="1" x14ac:dyDescent="0.25">
      <c r="A122" s="281"/>
      <c r="B122" s="281"/>
      <c r="C122" s="314"/>
      <c r="D122" s="315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C122" s="281"/>
      <c r="AD122" s="281"/>
      <c r="AE122" s="281"/>
      <c r="AF122" s="281"/>
      <c r="AG122" s="281"/>
      <c r="AH122" s="281"/>
      <c r="AI122" s="281"/>
      <c r="AJ122" s="281"/>
      <c r="AK122" s="281"/>
      <c r="AL122" s="281"/>
      <c r="AM122" s="281"/>
      <c r="AN122" s="281"/>
      <c r="AO122" s="281"/>
      <c r="AP122" s="281"/>
      <c r="AQ122" s="281"/>
      <c r="AR122" s="281"/>
      <c r="AS122" s="281"/>
      <c r="AT122" s="281"/>
      <c r="AU122" s="281"/>
      <c r="AV122" s="281"/>
      <c r="AW122" s="281"/>
      <c r="AX122" s="281"/>
      <c r="AY122" s="281"/>
      <c r="AZ122" s="281"/>
      <c r="BA122" s="281"/>
      <c r="BB122" s="281"/>
      <c r="BC122" s="281"/>
      <c r="BD122" s="281"/>
      <c r="BE122" s="281"/>
      <c r="BF122" s="281"/>
      <c r="BG122" s="281"/>
      <c r="BH122" s="281"/>
      <c r="BI122" s="281"/>
      <c r="BJ122" s="281"/>
      <c r="BK122" s="281"/>
      <c r="BL122" s="281"/>
      <c r="BM122" s="281"/>
      <c r="BN122" s="281"/>
      <c r="BO122" s="281"/>
      <c r="BP122" s="281"/>
      <c r="BQ122" s="281"/>
      <c r="BR122" s="281"/>
      <c r="BS122" s="281"/>
      <c r="BT122" s="281"/>
      <c r="BU122" s="281"/>
      <c r="BV122" s="281"/>
      <c r="BW122" s="281"/>
      <c r="BX122" s="281"/>
      <c r="BY122" s="281"/>
      <c r="BZ122" s="281"/>
      <c r="CA122" s="281"/>
      <c r="CB122" s="281"/>
      <c r="CC122" s="281"/>
      <c r="CD122" s="281"/>
      <c r="CE122" s="281"/>
    </row>
    <row r="123" spans="1:83" s="272" customFormat="1" ht="15" customHeight="1" x14ac:dyDescent="0.25">
      <c r="A123" s="279" t="s">
        <v>172</v>
      </c>
      <c r="B123" s="279"/>
      <c r="C123" s="314"/>
      <c r="D123" s="315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C123" s="281"/>
      <c r="AD123" s="281"/>
      <c r="AE123" s="281"/>
      <c r="AF123" s="281"/>
      <c r="AG123" s="281"/>
      <c r="AH123" s="281"/>
      <c r="AI123" s="281"/>
      <c r="AJ123" s="281"/>
      <c r="AK123" s="281"/>
      <c r="AL123" s="281"/>
      <c r="AM123" s="281"/>
      <c r="AN123" s="281"/>
      <c r="AO123" s="281"/>
      <c r="AP123" s="281"/>
      <c r="AQ123" s="281"/>
      <c r="AR123" s="281"/>
      <c r="AS123" s="281"/>
      <c r="AT123" s="281"/>
      <c r="AU123" s="281"/>
      <c r="AV123" s="281"/>
      <c r="AW123" s="281"/>
      <c r="AX123" s="281"/>
      <c r="AY123" s="281"/>
      <c r="AZ123" s="281"/>
      <c r="BA123" s="281"/>
      <c r="BB123" s="281"/>
      <c r="BC123" s="281"/>
      <c r="BD123" s="281"/>
      <c r="BE123" s="281"/>
      <c r="BF123" s="281"/>
      <c r="BG123" s="281"/>
      <c r="BH123" s="281"/>
      <c r="BI123" s="281"/>
      <c r="BJ123" s="281"/>
      <c r="BK123" s="281"/>
      <c r="BL123" s="281"/>
      <c r="BM123" s="281"/>
      <c r="BN123" s="281"/>
      <c r="BO123" s="281"/>
      <c r="BP123" s="281"/>
      <c r="BQ123" s="281"/>
      <c r="BR123" s="281"/>
      <c r="BS123" s="281"/>
      <c r="BT123" s="281"/>
      <c r="BU123" s="281"/>
      <c r="BV123" s="281"/>
      <c r="BW123" s="281"/>
      <c r="BX123" s="281"/>
      <c r="BY123" s="281"/>
      <c r="BZ123" s="281"/>
      <c r="CA123" s="281"/>
      <c r="CB123" s="281"/>
      <c r="CC123" s="281"/>
      <c r="CD123" s="281"/>
      <c r="CE123" s="281"/>
    </row>
    <row r="124" spans="1:83" s="272" customFormat="1" ht="15" customHeight="1" x14ac:dyDescent="0.25">
      <c r="A124" s="279" t="s">
        <v>173</v>
      </c>
      <c r="B124" s="279"/>
      <c r="C124" s="314"/>
      <c r="D124" s="315"/>
      <c r="E124" s="315"/>
      <c r="F124" s="315"/>
      <c r="G124" s="315"/>
      <c r="H124" s="276"/>
      <c r="I124" s="276"/>
      <c r="J124" s="276"/>
      <c r="K124" s="363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C124" s="281"/>
      <c r="AD124" s="281"/>
      <c r="AE124" s="281"/>
      <c r="AF124" s="281"/>
      <c r="AG124" s="281"/>
      <c r="AH124" s="281"/>
      <c r="AI124" s="281"/>
      <c r="AJ124" s="281"/>
      <c r="AK124" s="281"/>
      <c r="AL124" s="281"/>
      <c r="AM124" s="281"/>
      <c r="AN124" s="281"/>
      <c r="AO124" s="281"/>
      <c r="AP124" s="281"/>
      <c r="AQ124" s="281"/>
      <c r="AR124" s="281"/>
      <c r="AS124" s="281"/>
      <c r="AT124" s="281"/>
      <c r="AU124" s="281"/>
      <c r="AV124" s="281"/>
      <c r="AW124" s="281"/>
      <c r="AX124" s="281"/>
      <c r="AY124" s="281"/>
      <c r="AZ124" s="281"/>
      <c r="BA124" s="281"/>
      <c r="BB124" s="281"/>
      <c r="BC124" s="281"/>
      <c r="BD124" s="281"/>
      <c r="BE124" s="281"/>
      <c r="BF124" s="281"/>
      <c r="BG124" s="281"/>
      <c r="BH124" s="281"/>
      <c r="BI124" s="281"/>
      <c r="BJ124" s="281"/>
      <c r="BK124" s="281"/>
      <c r="BL124" s="281"/>
      <c r="BM124" s="281"/>
      <c r="BN124" s="281"/>
      <c r="BO124" s="281"/>
      <c r="BP124" s="281"/>
      <c r="BQ124" s="281"/>
      <c r="BR124" s="281"/>
      <c r="BS124" s="281"/>
      <c r="BT124" s="281"/>
      <c r="BU124" s="281"/>
      <c r="BV124" s="281"/>
      <c r="BW124" s="281"/>
      <c r="BX124" s="281"/>
      <c r="BY124" s="281"/>
      <c r="BZ124" s="281"/>
      <c r="CA124" s="281"/>
      <c r="CB124" s="281"/>
      <c r="CC124" s="281"/>
      <c r="CD124" s="281"/>
      <c r="CE124" s="281"/>
    </row>
    <row r="125" spans="1:83" s="272" customFormat="1" ht="15" customHeight="1" x14ac:dyDescent="0.25">
      <c r="A125" s="279" t="s">
        <v>174</v>
      </c>
      <c r="B125" s="279"/>
      <c r="C125" s="314"/>
      <c r="D125" s="313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C125" s="281"/>
      <c r="AD125" s="281"/>
      <c r="AE125" s="281"/>
      <c r="AF125" s="281"/>
      <c r="AG125" s="281"/>
      <c r="AH125" s="281"/>
      <c r="AI125" s="281"/>
      <c r="AJ125" s="281"/>
      <c r="AK125" s="281"/>
      <c r="AL125" s="281"/>
      <c r="AM125" s="281"/>
      <c r="AN125" s="281"/>
      <c r="AO125" s="281"/>
      <c r="AP125" s="281"/>
      <c r="AQ125" s="281"/>
      <c r="AR125" s="281"/>
      <c r="AS125" s="281"/>
      <c r="AT125" s="281"/>
      <c r="AU125" s="281"/>
      <c r="AV125" s="281"/>
      <c r="AW125" s="281"/>
      <c r="AX125" s="281"/>
      <c r="AY125" s="281"/>
      <c r="AZ125" s="281"/>
      <c r="BA125" s="281"/>
      <c r="BB125" s="281"/>
      <c r="BC125" s="281"/>
      <c r="BD125" s="281"/>
      <c r="BE125" s="281"/>
      <c r="BF125" s="281"/>
      <c r="BG125" s="281"/>
      <c r="BH125" s="281"/>
      <c r="BI125" s="281"/>
      <c r="BJ125" s="281"/>
      <c r="BK125" s="281"/>
      <c r="BL125" s="281"/>
      <c r="BM125" s="281"/>
      <c r="BN125" s="281"/>
      <c r="BO125" s="281"/>
      <c r="BP125" s="281"/>
      <c r="BQ125" s="281"/>
      <c r="BR125" s="281"/>
      <c r="BS125" s="281"/>
      <c r="BT125" s="281"/>
      <c r="BU125" s="281"/>
      <c r="BV125" s="281"/>
      <c r="BW125" s="281"/>
      <c r="BX125" s="281"/>
      <c r="BY125" s="281"/>
      <c r="BZ125" s="281"/>
      <c r="CA125" s="281"/>
      <c r="CB125" s="281"/>
      <c r="CC125" s="281"/>
      <c r="CD125" s="281"/>
      <c r="CE125" s="281"/>
    </row>
    <row r="126" spans="1:83" s="272" customFormat="1" ht="15" customHeight="1" x14ac:dyDescent="0.25">
      <c r="A126" s="279"/>
      <c r="B126" s="279"/>
      <c r="C126" s="314"/>
      <c r="D126" s="313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C126" s="281"/>
      <c r="AD126" s="281"/>
      <c r="AE126" s="281"/>
      <c r="AF126" s="281"/>
      <c r="AG126" s="281"/>
      <c r="AH126" s="281"/>
      <c r="AI126" s="281"/>
      <c r="AJ126" s="281"/>
      <c r="AK126" s="281"/>
      <c r="AL126" s="281"/>
      <c r="AM126" s="281"/>
      <c r="AN126" s="281"/>
      <c r="AO126" s="281"/>
      <c r="AP126" s="281"/>
      <c r="AQ126" s="281"/>
      <c r="AR126" s="281"/>
      <c r="AS126" s="281"/>
      <c r="AT126" s="281"/>
      <c r="AU126" s="281"/>
      <c r="AV126" s="281"/>
      <c r="AW126" s="281"/>
      <c r="AX126" s="281"/>
      <c r="AY126" s="281"/>
      <c r="AZ126" s="281"/>
      <c r="BA126" s="281"/>
      <c r="BB126" s="281"/>
      <c r="BC126" s="281"/>
      <c r="BD126" s="281"/>
      <c r="BE126" s="281"/>
      <c r="BF126" s="281"/>
      <c r="BG126" s="281"/>
      <c r="BH126" s="281"/>
      <c r="BI126" s="281"/>
      <c r="BJ126" s="281"/>
      <c r="BK126" s="281"/>
      <c r="BL126" s="281"/>
      <c r="BM126" s="281"/>
      <c r="BN126" s="281"/>
      <c r="BO126" s="281"/>
      <c r="BP126" s="281"/>
      <c r="BQ126" s="281"/>
      <c r="BR126" s="281"/>
      <c r="BS126" s="281"/>
      <c r="BT126" s="281"/>
      <c r="BU126" s="281"/>
      <c r="BV126" s="281"/>
      <c r="BW126" s="281"/>
      <c r="BX126" s="281"/>
      <c r="BY126" s="281"/>
      <c r="BZ126" s="281"/>
      <c r="CA126" s="281"/>
      <c r="CB126" s="281"/>
      <c r="CC126" s="281"/>
      <c r="CD126" s="281"/>
      <c r="CE126" s="281"/>
    </row>
    <row r="127" spans="1:83" s="272" customFormat="1" ht="15" customHeight="1" x14ac:dyDescent="0.25">
      <c r="A127" s="279" t="s">
        <v>176</v>
      </c>
      <c r="B127" s="279"/>
      <c r="C127" s="314"/>
      <c r="D127" s="313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C127" s="281"/>
      <c r="AD127" s="281"/>
      <c r="AE127" s="281"/>
      <c r="AF127" s="281"/>
      <c r="AG127" s="281"/>
      <c r="AH127" s="281"/>
      <c r="AI127" s="281"/>
      <c r="AJ127" s="281"/>
      <c r="AK127" s="281"/>
      <c r="AL127" s="281"/>
      <c r="AM127" s="281"/>
      <c r="AN127" s="281"/>
      <c r="AO127" s="281"/>
      <c r="AP127" s="281"/>
      <c r="AQ127" s="281"/>
      <c r="AR127" s="281"/>
      <c r="AS127" s="281"/>
      <c r="AT127" s="281"/>
      <c r="AU127" s="281"/>
      <c r="AV127" s="281"/>
      <c r="AW127" s="281"/>
      <c r="AX127" s="281"/>
      <c r="AY127" s="281"/>
      <c r="AZ127" s="281"/>
      <c r="BA127" s="281"/>
      <c r="BB127" s="281"/>
      <c r="BC127" s="281"/>
      <c r="BD127" s="281"/>
      <c r="BE127" s="281"/>
      <c r="BF127" s="281"/>
      <c r="BG127" s="281"/>
      <c r="BH127" s="281"/>
      <c r="BI127" s="281"/>
      <c r="BJ127" s="281"/>
      <c r="BK127" s="281"/>
      <c r="BL127" s="281"/>
      <c r="BM127" s="281"/>
      <c r="BN127" s="281"/>
      <c r="BO127" s="281"/>
      <c r="BP127" s="281"/>
      <c r="BQ127" s="281"/>
      <c r="BR127" s="281"/>
      <c r="BS127" s="281"/>
      <c r="BT127" s="281"/>
      <c r="BU127" s="281"/>
      <c r="BV127" s="281"/>
      <c r="BW127" s="281"/>
      <c r="BX127" s="281"/>
      <c r="BY127" s="281"/>
      <c r="BZ127" s="281"/>
      <c r="CA127" s="281"/>
      <c r="CB127" s="281"/>
      <c r="CC127" s="281"/>
      <c r="CD127" s="281"/>
      <c r="CE127" s="281"/>
    </row>
    <row r="128" spans="1:83" s="272" customFormat="1" ht="15" customHeight="1" x14ac:dyDescent="0.25">
      <c r="A128" s="279" t="s">
        <v>175</v>
      </c>
      <c r="B128" s="279"/>
      <c r="C128" s="314"/>
      <c r="D128" s="313"/>
      <c r="E128" s="313"/>
      <c r="F128" s="313"/>
      <c r="G128" s="313"/>
      <c r="H128" s="277"/>
      <c r="I128" s="277"/>
      <c r="J128" s="277"/>
      <c r="K128" s="366"/>
      <c r="L128" s="366"/>
      <c r="M128" s="370"/>
      <c r="N128" s="363"/>
      <c r="O128" s="363"/>
      <c r="P128" s="363"/>
      <c r="Q128" s="366"/>
      <c r="R128" s="268"/>
      <c r="S128" s="271"/>
      <c r="T128" s="271"/>
      <c r="U128" s="271"/>
      <c r="V128" s="271"/>
      <c r="W128" s="271"/>
      <c r="X128" s="384"/>
      <c r="Y128" s="384"/>
      <c r="Z128" s="384"/>
      <c r="AC128" s="281"/>
      <c r="AD128" s="281"/>
      <c r="AE128" s="281"/>
      <c r="AF128" s="281"/>
      <c r="AG128" s="281"/>
      <c r="AH128" s="281"/>
      <c r="AI128" s="281"/>
      <c r="AJ128" s="281"/>
      <c r="AK128" s="281"/>
      <c r="AL128" s="281"/>
      <c r="AM128" s="281"/>
      <c r="AN128" s="281"/>
      <c r="AO128" s="281"/>
      <c r="AP128" s="281"/>
      <c r="AQ128" s="281"/>
      <c r="AR128" s="281"/>
      <c r="AS128" s="281"/>
      <c r="AT128" s="281"/>
      <c r="AU128" s="281"/>
      <c r="AV128" s="281"/>
      <c r="AW128" s="281"/>
      <c r="AX128" s="281"/>
      <c r="AY128" s="281"/>
      <c r="AZ128" s="281"/>
      <c r="BA128" s="281"/>
      <c r="BB128" s="281"/>
      <c r="BC128" s="281"/>
      <c r="BD128" s="281"/>
      <c r="BE128" s="281"/>
      <c r="BF128" s="281"/>
      <c r="BG128" s="281"/>
      <c r="BH128" s="281"/>
      <c r="BI128" s="281"/>
      <c r="BJ128" s="281"/>
      <c r="BK128" s="281"/>
      <c r="BL128" s="281"/>
      <c r="BM128" s="281"/>
      <c r="BN128" s="281"/>
      <c r="BO128" s="281"/>
      <c r="BP128" s="281"/>
      <c r="BQ128" s="281"/>
      <c r="BR128" s="281"/>
      <c r="BS128" s="281"/>
      <c r="BT128" s="281"/>
      <c r="BU128" s="281"/>
      <c r="BV128" s="281"/>
      <c r="BW128" s="281"/>
      <c r="BX128" s="281"/>
      <c r="BY128" s="281"/>
      <c r="BZ128" s="281"/>
      <c r="CA128" s="281"/>
      <c r="CB128" s="281"/>
      <c r="CC128" s="281"/>
      <c r="CD128" s="281"/>
      <c r="CE128" s="281"/>
    </row>
    <row r="129" spans="1:27" s="304" customFormat="1" ht="15" customHeight="1" x14ac:dyDescent="0.25">
      <c r="A129" s="313"/>
      <c r="B129" s="313"/>
      <c r="C129" s="313"/>
      <c r="D129" s="313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A129" s="281"/>
    </row>
    <row r="130" spans="1:27" s="304" customFormat="1" ht="15" customHeight="1" x14ac:dyDescent="0.25">
      <c r="A130" s="313"/>
      <c r="B130" s="313"/>
      <c r="C130" s="313"/>
      <c r="D130" s="313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A130" s="281"/>
    </row>
    <row r="131" spans="1:27" s="304" customFormat="1" ht="15" customHeight="1" x14ac:dyDescent="0.25">
      <c r="A131" s="313"/>
      <c r="B131" s="313"/>
      <c r="C131" s="313"/>
      <c r="D131" s="313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A131" s="281"/>
    </row>
    <row r="132" spans="1:27" s="304" customFormat="1" ht="15" customHeight="1" x14ac:dyDescent="0.25">
      <c r="A132" s="313"/>
      <c r="B132" s="313"/>
      <c r="C132" s="313"/>
      <c r="D132" s="313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A132" s="281"/>
    </row>
    <row r="133" spans="1:27" s="304" customFormat="1" ht="15" customHeight="1" x14ac:dyDescent="0.25">
      <c r="A133" s="313"/>
      <c r="B133" s="279" t="s">
        <v>304</v>
      </c>
      <c r="C133" s="279"/>
      <c r="D133" s="279"/>
      <c r="E133" s="279" t="s">
        <v>305</v>
      </c>
      <c r="F133" s="279"/>
      <c r="H133" s="313"/>
      <c r="I133" s="313"/>
      <c r="J133" s="313"/>
      <c r="K133" s="363"/>
      <c r="L133" s="366"/>
      <c r="M133" s="366"/>
      <c r="N133" s="365"/>
      <c r="O133" s="363"/>
      <c r="P133" s="363"/>
      <c r="Q133" s="363"/>
      <c r="R133" s="279"/>
      <c r="S133" s="271"/>
      <c r="T133" s="271"/>
      <c r="U133" s="271"/>
      <c r="V133" s="271"/>
      <c r="W133" s="271"/>
      <c r="X133" s="271"/>
      <c r="Y133" s="384"/>
      <c r="Z133" s="384"/>
      <c r="AA133" s="281"/>
    </row>
  </sheetData>
  <sheetProtection sheet="1" objects="1" scenarios="1"/>
  <printOptions horizontalCentered="1"/>
  <pageMargins left="0.25" right="0.25" top="0.75" bottom="0.75" header="0.3" footer="0.3"/>
  <pageSetup scale="72" fitToHeight="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379C1-BC45-49E1-91DD-5074A24A59D0}">
  <sheetPr>
    <pageSetUpPr fitToPage="1"/>
  </sheetPr>
  <dimension ref="A1:AB133"/>
  <sheetViews>
    <sheetView showGridLines="0" topLeftCell="A121" zoomScaleNormal="100" workbookViewId="0">
      <selection activeCell="D139" sqref="D139"/>
    </sheetView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79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customWidth="1"/>
    <col min="11" max="11" width="15.1406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7" width="7.5703125" style="363" hidden="1" customWidth="1"/>
    <col min="18" max="18" width="0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7" max="27" width="9.140625" style="281"/>
    <col min="28" max="16384" width="9.140625" style="279"/>
  </cols>
  <sheetData>
    <row r="1" spans="1:27" x14ac:dyDescent="0.25">
      <c r="A1" s="279" t="s">
        <v>303</v>
      </c>
    </row>
    <row r="2" spans="1:27" ht="15" customHeight="1" x14ac:dyDescent="0.25">
      <c r="A2" s="278" t="s">
        <v>157</v>
      </c>
      <c r="B2" s="278"/>
      <c r="K2" s="363" t="s">
        <v>289</v>
      </c>
      <c r="L2" s="364">
        <v>1.0249999999999999</v>
      </c>
      <c r="M2" s="364"/>
    </row>
    <row r="3" spans="1:27" ht="15" customHeight="1" x14ac:dyDescent="0.25">
      <c r="A3" s="282" t="s">
        <v>288</v>
      </c>
      <c r="B3" s="278"/>
      <c r="C3" s="283"/>
      <c r="D3" s="283"/>
      <c r="E3" s="284"/>
      <c r="F3" s="283"/>
      <c r="G3" s="283"/>
      <c r="H3" s="283"/>
      <c r="I3" s="283"/>
    </row>
    <row r="4" spans="1:27" ht="15" customHeight="1" x14ac:dyDescent="0.25">
      <c r="A4" s="285" t="s">
        <v>2</v>
      </c>
      <c r="B4" s="286"/>
      <c r="C4" s="285"/>
      <c r="D4" s="287"/>
      <c r="E4" s="288"/>
      <c r="F4" s="287"/>
      <c r="G4" s="287"/>
      <c r="H4" s="287"/>
      <c r="I4" s="287"/>
      <c r="J4" s="289"/>
    </row>
    <row r="5" spans="1:27" ht="15" customHeight="1" x14ac:dyDescent="0.25">
      <c r="A5" s="290" t="s">
        <v>261</v>
      </c>
      <c r="B5" s="286"/>
      <c r="C5" s="285"/>
      <c r="D5" s="287"/>
      <c r="E5" s="288"/>
      <c r="F5" s="287"/>
      <c r="G5" s="287"/>
      <c r="H5" s="287"/>
      <c r="I5" s="287"/>
      <c r="J5" s="289"/>
      <c r="N5" s="366"/>
      <c r="O5" s="366"/>
      <c r="P5" s="366"/>
      <c r="Q5" s="366"/>
    </row>
    <row r="6" spans="1:27" ht="15" customHeight="1" x14ac:dyDescent="0.25">
      <c r="A6" s="290"/>
      <c r="B6" s="286"/>
      <c r="C6" s="285"/>
      <c r="D6" s="287"/>
      <c r="E6" s="288"/>
      <c r="F6" s="287"/>
      <c r="G6" s="287"/>
      <c r="H6" s="287"/>
      <c r="I6" s="287"/>
      <c r="J6" s="289"/>
      <c r="N6" s="365">
        <v>3</v>
      </c>
      <c r="O6" s="363">
        <f>N6+1</f>
        <v>4</v>
      </c>
      <c r="P6" s="363">
        <f t="shared" ref="P6:Q6" si="0">O6+1</f>
        <v>5</v>
      </c>
      <c r="Q6" s="363">
        <f t="shared" si="0"/>
        <v>6</v>
      </c>
    </row>
    <row r="7" spans="1:27" ht="30" x14ac:dyDescent="0.25">
      <c r="A7" s="291" t="s">
        <v>236</v>
      </c>
      <c r="B7" s="291" t="s">
        <v>233</v>
      </c>
      <c r="C7" s="291" t="s">
        <v>234</v>
      </c>
      <c r="D7" s="291" t="s">
        <v>235</v>
      </c>
      <c r="E7" s="292" t="s">
        <v>156</v>
      </c>
      <c r="F7" s="293" t="s">
        <v>11</v>
      </c>
      <c r="G7" s="293" t="s">
        <v>12</v>
      </c>
      <c r="H7" s="293" t="s">
        <v>13</v>
      </c>
      <c r="I7" s="293" t="s">
        <v>40</v>
      </c>
      <c r="J7" s="281"/>
      <c r="K7" s="367" t="s">
        <v>239</v>
      </c>
      <c r="L7" s="368" t="s">
        <v>4</v>
      </c>
      <c r="M7" s="368" t="s">
        <v>230</v>
      </c>
      <c r="N7" s="367" t="s">
        <v>11</v>
      </c>
      <c r="O7" s="367" t="s">
        <v>12</v>
      </c>
      <c r="P7" s="367" t="s">
        <v>13</v>
      </c>
      <c r="Q7" s="367" t="s">
        <v>40</v>
      </c>
      <c r="S7" s="294" t="s">
        <v>239</v>
      </c>
      <c r="T7" s="294" t="str">
        <f>L7</f>
        <v>Job Code</v>
      </c>
      <c r="U7" s="294" t="s">
        <v>299</v>
      </c>
      <c r="V7" s="294" t="s">
        <v>230</v>
      </c>
      <c r="W7" s="294" t="str">
        <f>F7</f>
        <v>Step 1</v>
      </c>
      <c r="X7" s="294" t="str">
        <f>G7</f>
        <v>Step 2</v>
      </c>
      <c r="Y7" s="294" t="str">
        <f>H7</f>
        <v>Step 3</v>
      </c>
      <c r="Z7" s="294" t="str">
        <f>I7</f>
        <v>Step 4</v>
      </c>
      <c r="AA7" s="279"/>
    </row>
    <row r="8" spans="1:27" ht="15" customHeight="1" x14ac:dyDescent="0.25">
      <c r="A8" s="295" t="s">
        <v>231</v>
      </c>
      <c r="B8" s="296" t="s">
        <v>232</v>
      </c>
      <c r="C8" s="295" t="s">
        <v>17</v>
      </c>
      <c r="D8" s="295" t="s">
        <v>14</v>
      </c>
      <c r="E8" s="279" t="s">
        <v>16</v>
      </c>
      <c r="F8" s="298">
        <f>N8</f>
        <v>37.883819652283002</v>
      </c>
      <c r="G8" s="298">
        <f t="shared" ref="G8:I8" si="1">O8</f>
        <v>39.029111139111116</v>
      </c>
      <c r="H8" s="298">
        <f t="shared" si="1"/>
        <v>40.185415044081829</v>
      </c>
      <c r="I8" s="298">
        <f t="shared" si="1"/>
        <v>41.397882281579676</v>
      </c>
      <c r="J8" s="281"/>
      <c r="K8" s="363" t="s">
        <v>243</v>
      </c>
      <c r="L8" s="366" t="str">
        <f>D8</f>
        <v>04540C</v>
      </c>
      <c r="M8" s="366" t="str">
        <f>E8</f>
        <v>Foreman Bridge Maintenance</v>
      </c>
      <c r="N8" s="369">
        <f t="shared" ref="N8:Q20" si="2">IF($K8="Y",VLOOKUP($L8,DataApril2023,N$6,0)*PercIncrJan2024,VLOOKUP($L8,DataApril2023,N$6,0))</f>
        <v>37.883819652283002</v>
      </c>
      <c r="O8" s="369">
        <f t="shared" si="2"/>
        <v>39.029111139111116</v>
      </c>
      <c r="P8" s="369">
        <f t="shared" si="2"/>
        <v>40.185415044081829</v>
      </c>
      <c r="Q8" s="369">
        <f t="shared" si="2"/>
        <v>41.397882281579676</v>
      </c>
      <c r="S8" s="270" t="str">
        <f>K8</f>
        <v>Y</v>
      </c>
      <c r="T8" s="271" t="str">
        <f t="shared" ref="T8:T20" si="3">D8</f>
        <v>04540C</v>
      </c>
      <c r="U8" s="385" t="str">
        <f t="shared" ref="U8:U20" si="4">B8</f>
        <v>05</v>
      </c>
      <c r="V8" s="271" t="str">
        <f t="shared" ref="V8:V20" si="5">E8</f>
        <v>Foreman Bridge Maintenance</v>
      </c>
      <c r="W8" s="386">
        <f t="shared" ref="W8:W20" si="6">ROUND(N8,3)</f>
        <v>37.884</v>
      </c>
      <c r="X8" s="386">
        <f t="shared" ref="X8:X20" si="7">ROUND(O8,3)</f>
        <v>39.029000000000003</v>
      </c>
      <c r="Y8" s="386">
        <f t="shared" ref="Y8:Y20" si="8">ROUND(P8,3)</f>
        <v>40.185000000000002</v>
      </c>
      <c r="Z8" s="386">
        <f t="shared" ref="Z8:Z20" si="9">ROUND(Q8,3)</f>
        <v>41.398000000000003</v>
      </c>
      <c r="AA8" s="279"/>
    </row>
    <row r="9" spans="1:27" ht="15" customHeight="1" x14ac:dyDescent="0.25">
      <c r="A9" s="295" t="s">
        <v>231</v>
      </c>
      <c r="B9" s="296" t="s">
        <v>232</v>
      </c>
      <c r="C9" s="295" t="s">
        <v>17</v>
      </c>
      <c r="D9" s="295" t="s">
        <v>165</v>
      </c>
      <c r="E9" s="279" t="s">
        <v>166</v>
      </c>
      <c r="F9" s="298">
        <f t="shared" ref="F9:F20" si="10">N9</f>
        <v>37.883819652283002</v>
      </c>
      <c r="G9" s="298">
        <f t="shared" ref="G9:G20" si="11">O9</f>
        <v>39.029111139111116</v>
      </c>
      <c r="H9" s="298">
        <f t="shared" ref="H9:H20" si="12">P9</f>
        <v>40.185415044081829</v>
      </c>
      <c r="I9" s="298">
        <f t="shared" ref="I9:I20" si="13">Q9</f>
        <v>41.397882281579676</v>
      </c>
      <c r="J9" s="281"/>
      <c r="K9" s="363" t="s">
        <v>243</v>
      </c>
      <c r="L9" s="366" t="str">
        <f t="shared" ref="L9:M20" si="14">D9</f>
        <v>04585C</v>
      </c>
      <c r="M9" s="366" t="str">
        <f t="shared" si="14"/>
        <v>Foreman Construction Maintenance Grounds</v>
      </c>
      <c r="N9" s="369">
        <f t="shared" si="2"/>
        <v>37.883819652283002</v>
      </c>
      <c r="O9" s="369">
        <f t="shared" si="2"/>
        <v>39.029111139111116</v>
      </c>
      <c r="P9" s="369">
        <f t="shared" si="2"/>
        <v>40.185415044081829</v>
      </c>
      <c r="Q9" s="369">
        <f t="shared" si="2"/>
        <v>41.397882281579676</v>
      </c>
      <c r="S9" s="270" t="str">
        <f t="shared" ref="S9:S20" si="15">K9</f>
        <v>Y</v>
      </c>
      <c r="T9" s="271" t="str">
        <f t="shared" si="3"/>
        <v>04585C</v>
      </c>
      <c r="U9" s="385" t="str">
        <f t="shared" si="4"/>
        <v>05</v>
      </c>
      <c r="V9" s="271" t="str">
        <f t="shared" si="5"/>
        <v>Foreman Construction Maintenance Grounds</v>
      </c>
      <c r="W9" s="386">
        <f t="shared" si="6"/>
        <v>37.884</v>
      </c>
      <c r="X9" s="386">
        <f t="shared" si="7"/>
        <v>39.029000000000003</v>
      </c>
      <c r="Y9" s="386">
        <f t="shared" si="8"/>
        <v>40.185000000000002</v>
      </c>
      <c r="Z9" s="386">
        <f t="shared" si="9"/>
        <v>41.398000000000003</v>
      </c>
      <c r="AA9" s="279"/>
    </row>
    <row r="10" spans="1:27" ht="15" customHeight="1" x14ac:dyDescent="0.25">
      <c r="A10" s="295" t="s">
        <v>231</v>
      </c>
      <c r="B10" s="296" t="s">
        <v>232</v>
      </c>
      <c r="C10" s="295" t="s">
        <v>17</v>
      </c>
      <c r="D10" s="295" t="s">
        <v>18</v>
      </c>
      <c r="E10" s="279" t="s">
        <v>19</v>
      </c>
      <c r="F10" s="298">
        <f t="shared" si="10"/>
        <v>37.883819652283002</v>
      </c>
      <c r="G10" s="298">
        <f t="shared" si="11"/>
        <v>39.029111139111116</v>
      </c>
      <c r="H10" s="298">
        <f t="shared" si="12"/>
        <v>40.185415044081829</v>
      </c>
      <c r="I10" s="298">
        <f t="shared" si="13"/>
        <v>41.397882281579676</v>
      </c>
      <c r="J10" s="281"/>
      <c r="K10" s="363" t="s">
        <v>243</v>
      </c>
      <c r="L10" s="366" t="str">
        <f t="shared" si="14"/>
        <v>04590C</v>
      </c>
      <c r="M10" s="366" t="str">
        <f t="shared" si="14"/>
        <v>Foreman Construction/Maintenance Transportation</v>
      </c>
      <c r="N10" s="369">
        <f t="shared" si="2"/>
        <v>37.883819652283002</v>
      </c>
      <c r="O10" s="369">
        <f t="shared" si="2"/>
        <v>39.029111139111116</v>
      </c>
      <c r="P10" s="369">
        <f t="shared" si="2"/>
        <v>40.185415044081829</v>
      </c>
      <c r="Q10" s="369">
        <f t="shared" si="2"/>
        <v>41.397882281579676</v>
      </c>
      <c r="S10" s="270" t="str">
        <f t="shared" si="15"/>
        <v>Y</v>
      </c>
      <c r="T10" s="271" t="str">
        <f t="shared" si="3"/>
        <v>04590C</v>
      </c>
      <c r="U10" s="385" t="str">
        <f t="shared" si="4"/>
        <v>05</v>
      </c>
      <c r="V10" s="271" t="str">
        <f t="shared" si="5"/>
        <v>Foreman Construction/Maintenance Transportation</v>
      </c>
      <c r="W10" s="386">
        <f t="shared" si="6"/>
        <v>37.884</v>
      </c>
      <c r="X10" s="386">
        <f t="shared" si="7"/>
        <v>39.029000000000003</v>
      </c>
      <c r="Y10" s="386">
        <f t="shared" si="8"/>
        <v>40.185000000000002</v>
      </c>
      <c r="Z10" s="386">
        <f t="shared" si="9"/>
        <v>41.398000000000003</v>
      </c>
      <c r="AA10" s="279"/>
    </row>
    <row r="11" spans="1:27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22</v>
      </c>
      <c r="E11" s="279" t="s">
        <v>23</v>
      </c>
      <c r="F11" s="298">
        <f t="shared" si="10"/>
        <v>37.883819652283002</v>
      </c>
      <c r="G11" s="298">
        <f t="shared" si="11"/>
        <v>39.029111139111116</v>
      </c>
      <c r="H11" s="298">
        <f t="shared" si="12"/>
        <v>40.185415044081829</v>
      </c>
      <c r="I11" s="298">
        <f t="shared" si="13"/>
        <v>41.397882281579676</v>
      </c>
      <c r="J11" s="281"/>
      <c r="K11" s="363" t="s">
        <v>243</v>
      </c>
      <c r="L11" s="366" t="str">
        <f t="shared" si="14"/>
        <v>04800C</v>
      </c>
      <c r="M11" s="366" t="str">
        <f t="shared" si="14"/>
        <v>Foreman Parking Meter Services</v>
      </c>
      <c r="N11" s="369">
        <f t="shared" si="2"/>
        <v>37.883819652283002</v>
      </c>
      <c r="O11" s="369">
        <f t="shared" si="2"/>
        <v>39.029111139111116</v>
      </c>
      <c r="P11" s="369">
        <f t="shared" si="2"/>
        <v>40.185415044081829</v>
      </c>
      <c r="Q11" s="369">
        <f t="shared" si="2"/>
        <v>41.397882281579676</v>
      </c>
      <c r="S11" s="270" t="str">
        <f t="shared" si="15"/>
        <v>Y</v>
      </c>
      <c r="T11" s="271" t="str">
        <f t="shared" si="3"/>
        <v>04800C</v>
      </c>
      <c r="U11" s="385" t="str">
        <f t="shared" si="4"/>
        <v>05</v>
      </c>
      <c r="V11" s="271" t="str">
        <f t="shared" si="5"/>
        <v>Foreman Parking Meter Services</v>
      </c>
      <c r="W11" s="386">
        <f t="shared" si="6"/>
        <v>37.884</v>
      </c>
      <c r="X11" s="386">
        <f t="shared" si="7"/>
        <v>39.029000000000003</v>
      </c>
      <c r="Y11" s="386">
        <f t="shared" si="8"/>
        <v>40.185000000000002</v>
      </c>
      <c r="Z11" s="386">
        <f t="shared" si="9"/>
        <v>41.398000000000003</v>
      </c>
      <c r="AA11" s="279"/>
    </row>
    <row r="12" spans="1:27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24</v>
      </c>
      <c r="E12" s="279" t="s">
        <v>25</v>
      </c>
      <c r="F12" s="298">
        <f t="shared" si="10"/>
        <v>37.883819652283002</v>
      </c>
      <c r="G12" s="298">
        <f t="shared" si="11"/>
        <v>39.029111139111116</v>
      </c>
      <c r="H12" s="298">
        <f t="shared" si="12"/>
        <v>40.185415044081829</v>
      </c>
      <c r="I12" s="298">
        <f t="shared" si="13"/>
        <v>41.397882281579676</v>
      </c>
      <c r="J12" s="281"/>
      <c r="K12" s="363" t="s">
        <v>243</v>
      </c>
      <c r="L12" s="366" t="str">
        <f t="shared" si="14"/>
        <v>04810C</v>
      </c>
      <c r="M12" s="366" t="str">
        <f t="shared" si="14"/>
        <v>Foreman Paving Construction</v>
      </c>
      <c r="N12" s="369">
        <f t="shared" si="2"/>
        <v>37.883819652283002</v>
      </c>
      <c r="O12" s="369">
        <f t="shared" si="2"/>
        <v>39.029111139111116</v>
      </c>
      <c r="P12" s="369">
        <f t="shared" si="2"/>
        <v>40.185415044081829</v>
      </c>
      <c r="Q12" s="369">
        <f t="shared" si="2"/>
        <v>41.397882281579676</v>
      </c>
      <c r="S12" s="270" t="str">
        <f t="shared" si="15"/>
        <v>Y</v>
      </c>
      <c r="T12" s="271" t="str">
        <f t="shared" si="3"/>
        <v>04810C</v>
      </c>
      <c r="U12" s="385" t="str">
        <f t="shared" si="4"/>
        <v>05</v>
      </c>
      <c r="V12" s="271" t="str">
        <f t="shared" si="5"/>
        <v>Foreman Paving Construction</v>
      </c>
      <c r="W12" s="386">
        <f t="shared" si="6"/>
        <v>37.884</v>
      </c>
      <c r="X12" s="386">
        <f t="shared" si="7"/>
        <v>39.029000000000003</v>
      </c>
      <c r="Y12" s="386">
        <f t="shared" si="8"/>
        <v>40.185000000000002</v>
      </c>
      <c r="Z12" s="386">
        <f t="shared" si="9"/>
        <v>41.398000000000003</v>
      </c>
      <c r="AA12" s="279"/>
    </row>
    <row r="13" spans="1:27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26</v>
      </c>
      <c r="E13" s="279" t="s">
        <v>27</v>
      </c>
      <c r="F13" s="298">
        <f t="shared" si="10"/>
        <v>37.883819652283002</v>
      </c>
      <c r="G13" s="298">
        <f t="shared" si="11"/>
        <v>39.029111139111116</v>
      </c>
      <c r="H13" s="298">
        <f t="shared" si="12"/>
        <v>40.185415044081829</v>
      </c>
      <c r="I13" s="298">
        <f t="shared" si="13"/>
        <v>41.397882281579676</v>
      </c>
      <c r="J13" s="281"/>
      <c r="K13" s="363" t="s">
        <v>243</v>
      </c>
      <c r="L13" s="366" t="str">
        <f t="shared" si="14"/>
        <v>04890C</v>
      </c>
      <c r="M13" s="366" t="str">
        <f t="shared" si="14"/>
        <v>Foreman Ramp Repair &amp; Restoration</v>
      </c>
      <c r="N13" s="369">
        <f t="shared" si="2"/>
        <v>37.883819652283002</v>
      </c>
      <c r="O13" s="369">
        <f t="shared" si="2"/>
        <v>39.029111139111116</v>
      </c>
      <c r="P13" s="369">
        <f t="shared" si="2"/>
        <v>40.185415044081829</v>
      </c>
      <c r="Q13" s="369">
        <f t="shared" si="2"/>
        <v>41.397882281579676</v>
      </c>
      <c r="S13" s="270" t="str">
        <f t="shared" si="15"/>
        <v>Y</v>
      </c>
      <c r="T13" s="271" t="str">
        <f t="shared" si="3"/>
        <v>04890C</v>
      </c>
      <c r="U13" s="385" t="str">
        <f t="shared" si="4"/>
        <v>05</v>
      </c>
      <c r="V13" s="271" t="str">
        <f t="shared" si="5"/>
        <v>Foreman Ramp Repair &amp; Restoration</v>
      </c>
      <c r="W13" s="386">
        <f t="shared" si="6"/>
        <v>37.884</v>
      </c>
      <c r="X13" s="386">
        <f t="shared" si="7"/>
        <v>39.029000000000003</v>
      </c>
      <c r="Y13" s="386">
        <f t="shared" si="8"/>
        <v>40.185000000000002</v>
      </c>
      <c r="Z13" s="386">
        <f t="shared" si="9"/>
        <v>41.398000000000003</v>
      </c>
      <c r="AA13" s="279"/>
    </row>
    <row r="14" spans="1:27" ht="15" customHeight="1" x14ac:dyDescent="0.25">
      <c r="A14" s="295" t="s">
        <v>231</v>
      </c>
      <c r="B14" s="296" t="s">
        <v>232</v>
      </c>
      <c r="C14" s="295" t="s">
        <v>17</v>
      </c>
      <c r="D14" s="295" t="s">
        <v>28</v>
      </c>
      <c r="E14" s="279" t="s">
        <v>29</v>
      </c>
      <c r="F14" s="298">
        <f t="shared" si="10"/>
        <v>37.883819652283002</v>
      </c>
      <c r="G14" s="298">
        <f t="shared" si="11"/>
        <v>39.029111139111116</v>
      </c>
      <c r="H14" s="298">
        <f t="shared" si="12"/>
        <v>40.185415044081829</v>
      </c>
      <c r="I14" s="298">
        <f t="shared" si="13"/>
        <v>41.397882281579676</v>
      </c>
      <c r="J14" s="281"/>
      <c r="K14" s="363" t="s">
        <v>243</v>
      </c>
      <c r="L14" s="366" t="str">
        <f t="shared" si="14"/>
        <v>04910C</v>
      </c>
      <c r="M14" s="366" t="str">
        <f t="shared" si="14"/>
        <v>Foreman Sewer Construction</v>
      </c>
      <c r="N14" s="369">
        <f t="shared" si="2"/>
        <v>37.883819652283002</v>
      </c>
      <c r="O14" s="369">
        <f t="shared" si="2"/>
        <v>39.029111139111116</v>
      </c>
      <c r="P14" s="369">
        <f t="shared" si="2"/>
        <v>40.185415044081829</v>
      </c>
      <c r="Q14" s="369">
        <f t="shared" si="2"/>
        <v>41.397882281579676</v>
      </c>
      <c r="S14" s="270" t="str">
        <f t="shared" si="15"/>
        <v>Y</v>
      </c>
      <c r="T14" s="271" t="str">
        <f t="shared" si="3"/>
        <v>04910C</v>
      </c>
      <c r="U14" s="385" t="str">
        <f t="shared" si="4"/>
        <v>05</v>
      </c>
      <c r="V14" s="271" t="str">
        <f t="shared" si="5"/>
        <v>Foreman Sewer Construction</v>
      </c>
      <c r="W14" s="386">
        <f t="shared" si="6"/>
        <v>37.884</v>
      </c>
      <c r="X14" s="386">
        <f t="shared" si="7"/>
        <v>39.029000000000003</v>
      </c>
      <c r="Y14" s="386">
        <f t="shared" si="8"/>
        <v>40.185000000000002</v>
      </c>
      <c r="Z14" s="386">
        <f t="shared" si="9"/>
        <v>41.398000000000003</v>
      </c>
      <c r="AA14" s="279"/>
    </row>
    <row r="15" spans="1:27" ht="15" customHeight="1" x14ac:dyDescent="0.25">
      <c r="A15" s="295" t="s">
        <v>231</v>
      </c>
      <c r="B15" s="296" t="s">
        <v>232</v>
      </c>
      <c r="C15" s="295" t="s">
        <v>17</v>
      </c>
      <c r="D15" s="295" t="s">
        <v>31</v>
      </c>
      <c r="E15" s="279" t="s">
        <v>32</v>
      </c>
      <c r="F15" s="298">
        <f t="shared" si="10"/>
        <v>37.883819652283002</v>
      </c>
      <c r="G15" s="298">
        <f t="shared" si="11"/>
        <v>39.029111139111116</v>
      </c>
      <c r="H15" s="298">
        <f t="shared" si="12"/>
        <v>40.185415044081829</v>
      </c>
      <c r="I15" s="298">
        <f t="shared" si="13"/>
        <v>41.397882281579676</v>
      </c>
      <c r="J15" s="281"/>
      <c r="K15" s="363" t="s">
        <v>243</v>
      </c>
      <c r="L15" s="366" t="str">
        <f t="shared" si="14"/>
        <v>04920C</v>
      </c>
      <c r="M15" s="366" t="str">
        <f t="shared" si="14"/>
        <v>Foreman Sewer Maintenance</v>
      </c>
      <c r="N15" s="369">
        <f t="shared" si="2"/>
        <v>37.883819652283002</v>
      </c>
      <c r="O15" s="369">
        <f t="shared" si="2"/>
        <v>39.029111139111116</v>
      </c>
      <c r="P15" s="369">
        <f t="shared" si="2"/>
        <v>40.185415044081829</v>
      </c>
      <c r="Q15" s="369">
        <f t="shared" si="2"/>
        <v>41.397882281579676</v>
      </c>
      <c r="S15" s="270" t="str">
        <f t="shared" si="15"/>
        <v>Y</v>
      </c>
      <c r="T15" s="271" t="str">
        <f t="shared" si="3"/>
        <v>04920C</v>
      </c>
      <c r="U15" s="385" t="str">
        <f t="shared" si="4"/>
        <v>05</v>
      </c>
      <c r="V15" s="271" t="str">
        <f t="shared" si="5"/>
        <v>Foreman Sewer Maintenance</v>
      </c>
      <c r="W15" s="386">
        <f t="shared" si="6"/>
        <v>37.884</v>
      </c>
      <c r="X15" s="386">
        <f t="shared" si="7"/>
        <v>39.029000000000003</v>
      </c>
      <c r="Y15" s="386">
        <f t="shared" si="8"/>
        <v>40.185000000000002</v>
      </c>
      <c r="Z15" s="386">
        <f t="shared" si="9"/>
        <v>41.398000000000003</v>
      </c>
      <c r="AA15" s="279"/>
    </row>
    <row r="16" spans="1:27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149</v>
      </c>
      <c r="E16" s="279" t="s">
        <v>30</v>
      </c>
      <c r="F16" s="298">
        <f t="shared" si="10"/>
        <v>37.883819652283002</v>
      </c>
      <c r="G16" s="298">
        <f t="shared" si="11"/>
        <v>39.029111139111116</v>
      </c>
      <c r="H16" s="298">
        <f t="shared" si="12"/>
        <v>40.185415044081829</v>
      </c>
      <c r="I16" s="298">
        <f t="shared" si="13"/>
        <v>41.397882281579676</v>
      </c>
      <c r="J16" s="281"/>
      <c r="K16" s="363" t="s">
        <v>243</v>
      </c>
      <c r="L16" s="366" t="str">
        <f t="shared" si="14"/>
        <v>04915C</v>
      </c>
      <c r="M16" s="366" t="str">
        <f t="shared" si="14"/>
        <v>Foreman Sewer Construction &amp; Maintenance</v>
      </c>
      <c r="N16" s="369">
        <f t="shared" si="2"/>
        <v>37.883819652283002</v>
      </c>
      <c r="O16" s="369">
        <f t="shared" si="2"/>
        <v>39.029111139111116</v>
      </c>
      <c r="P16" s="369">
        <f t="shared" si="2"/>
        <v>40.185415044081829</v>
      </c>
      <c r="Q16" s="369">
        <f t="shared" si="2"/>
        <v>41.397882281579676</v>
      </c>
      <c r="S16" s="270" t="str">
        <f t="shared" si="15"/>
        <v>Y</v>
      </c>
      <c r="T16" s="271" t="str">
        <f t="shared" si="3"/>
        <v>04915C</v>
      </c>
      <c r="U16" s="385" t="str">
        <f t="shared" si="4"/>
        <v>05</v>
      </c>
      <c r="V16" s="271" t="str">
        <f t="shared" si="5"/>
        <v>Foreman Sewer Construction &amp; Maintenance</v>
      </c>
      <c r="W16" s="386">
        <f t="shared" si="6"/>
        <v>37.884</v>
      </c>
      <c r="X16" s="386">
        <f t="shared" si="7"/>
        <v>39.029000000000003</v>
      </c>
      <c r="Y16" s="386">
        <f t="shared" si="8"/>
        <v>40.185000000000002</v>
      </c>
      <c r="Z16" s="386">
        <f t="shared" si="9"/>
        <v>41.398000000000003</v>
      </c>
      <c r="AA16" s="279"/>
    </row>
    <row r="17" spans="1:28" ht="15" customHeight="1" x14ac:dyDescent="0.25">
      <c r="A17" s="295" t="s">
        <v>231</v>
      </c>
      <c r="B17" s="296" t="s">
        <v>232</v>
      </c>
      <c r="C17" s="295" t="s">
        <v>17</v>
      </c>
      <c r="D17" s="295" t="s">
        <v>148</v>
      </c>
      <c r="E17" s="279" t="s">
        <v>150</v>
      </c>
      <c r="F17" s="298">
        <f t="shared" si="10"/>
        <v>37.883819652283002</v>
      </c>
      <c r="G17" s="298">
        <f t="shared" si="11"/>
        <v>39.029111139111116</v>
      </c>
      <c r="H17" s="298">
        <f t="shared" si="12"/>
        <v>40.185415044081829</v>
      </c>
      <c r="I17" s="298">
        <f t="shared" si="13"/>
        <v>41.397882281579676</v>
      </c>
      <c r="J17" s="281"/>
      <c r="K17" s="363" t="s">
        <v>243</v>
      </c>
      <c r="L17" s="366" t="str">
        <f t="shared" si="14"/>
        <v>04925C</v>
      </c>
      <c r="M17" s="366" t="str">
        <f t="shared" si="14"/>
        <v>Foreman Storm Sewer Infrastructure</v>
      </c>
      <c r="N17" s="369">
        <f t="shared" si="2"/>
        <v>37.883819652283002</v>
      </c>
      <c r="O17" s="369">
        <f t="shared" si="2"/>
        <v>39.029111139111116</v>
      </c>
      <c r="P17" s="369">
        <f t="shared" si="2"/>
        <v>40.185415044081829</v>
      </c>
      <c r="Q17" s="369">
        <f t="shared" si="2"/>
        <v>41.397882281579676</v>
      </c>
      <c r="S17" s="270" t="str">
        <f t="shared" si="15"/>
        <v>Y</v>
      </c>
      <c r="T17" s="271" t="str">
        <f t="shared" si="3"/>
        <v>04925C</v>
      </c>
      <c r="U17" s="385" t="str">
        <f t="shared" si="4"/>
        <v>05</v>
      </c>
      <c r="V17" s="271" t="str">
        <f t="shared" si="5"/>
        <v>Foreman Storm Sewer Infrastructure</v>
      </c>
      <c r="W17" s="386">
        <f t="shared" si="6"/>
        <v>37.884</v>
      </c>
      <c r="X17" s="386">
        <f t="shared" si="7"/>
        <v>39.029000000000003</v>
      </c>
      <c r="Y17" s="386">
        <f t="shared" si="8"/>
        <v>40.185000000000002</v>
      </c>
      <c r="Z17" s="386">
        <f t="shared" si="9"/>
        <v>41.398000000000003</v>
      </c>
      <c r="AA17" s="279"/>
    </row>
    <row r="18" spans="1:28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33</v>
      </c>
      <c r="E18" s="279" t="s">
        <v>139</v>
      </c>
      <c r="F18" s="298">
        <f t="shared" si="10"/>
        <v>37.883819652283002</v>
      </c>
      <c r="G18" s="298">
        <f t="shared" si="11"/>
        <v>39.029111139111116</v>
      </c>
      <c r="H18" s="298">
        <f t="shared" si="12"/>
        <v>40.185415044081829</v>
      </c>
      <c r="I18" s="298">
        <f t="shared" si="13"/>
        <v>41.397882281579676</v>
      </c>
      <c r="J18" s="281"/>
      <c r="K18" s="363" t="s">
        <v>243</v>
      </c>
      <c r="L18" s="366" t="str">
        <f t="shared" si="14"/>
        <v>04960C</v>
      </c>
      <c r="M18" s="366" t="str">
        <f t="shared" si="14"/>
        <v>Foreman Solid Waste-Recycling</v>
      </c>
      <c r="N18" s="369">
        <f t="shared" si="2"/>
        <v>37.883819652283002</v>
      </c>
      <c r="O18" s="369">
        <f t="shared" si="2"/>
        <v>39.029111139111116</v>
      </c>
      <c r="P18" s="369">
        <f t="shared" si="2"/>
        <v>40.185415044081829</v>
      </c>
      <c r="Q18" s="369">
        <f t="shared" si="2"/>
        <v>41.397882281579676</v>
      </c>
      <c r="S18" s="270" t="str">
        <f t="shared" si="15"/>
        <v>Y</v>
      </c>
      <c r="T18" s="271" t="str">
        <f t="shared" si="3"/>
        <v>04960C</v>
      </c>
      <c r="U18" s="385" t="str">
        <f t="shared" si="4"/>
        <v>05</v>
      </c>
      <c r="V18" s="271" t="str">
        <f t="shared" si="5"/>
        <v>Foreman Solid Waste-Recycling</v>
      </c>
      <c r="W18" s="386">
        <f t="shared" si="6"/>
        <v>37.884</v>
      </c>
      <c r="X18" s="386">
        <f t="shared" si="7"/>
        <v>39.029000000000003</v>
      </c>
      <c r="Y18" s="386">
        <f t="shared" si="8"/>
        <v>40.185000000000002</v>
      </c>
      <c r="Z18" s="386">
        <f t="shared" si="9"/>
        <v>41.398000000000003</v>
      </c>
      <c r="AA18" s="279"/>
    </row>
    <row r="19" spans="1:28" ht="15" customHeight="1" x14ac:dyDescent="0.25">
      <c r="A19" s="295" t="s">
        <v>231</v>
      </c>
      <c r="B19" s="296" t="s">
        <v>232</v>
      </c>
      <c r="C19" s="295" t="s">
        <v>17</v>
      </c>
      <c r="D19" s="295" t="s">
        <v>35</v>
      </c>
      <c r="E19" s="279" t="s">
        <v>36</v>
      </c>
      <c r="F19" s="298">
        <f t="shared" si="10"/>
        <v>37.883819652283002</v>
      </c>
      <c r="G19" s="298">
        <f t="shared" si="11"/>
        <v>39.029111139111116</v>
      </c>
      <c r="H19" s="298">
        <f t="shared" si="12"/>
        <v>40.185415044081829</v>
      </c>
      <c r="I19" s="298">
        <f t="shared" si="13"/>
        <v>41.397882281579676</v>
      </c>
      <c r="J19" s="281"/>
      <c r="K19" s="363" t="s">
        <v>243</v>
      </c>
      <c r="L19" s="366" t="str">
        <f t="shared" si="14"/>
        <v>04980C</v>
      </c>
      <c r="M19" s="366" t="str">
        <f t="shared" si="14"/>
        <v>Foreman Street Maintenance &amp; Repair</v>
      </c>
      <c r="N19" s="369">
        <f t="shared" si="2"/>
        <v>37.883819652283002</v>
      </c>
      <c r="O19" s="369">
        <f t="shared" si="2"/>
        <v>39.029111139111116</v>
      </c>
      <c r="P19" s="369">
        <f t="shared" si="2"/>
        <v>40.185415044081829</v>
      </c>
      <c r="Q19" s="369">
        <f t="shared" si="2"/>
        <v>41.397882281579676</v>
      </c>
      <c r="S19" s="270" t="str">
        <f t="shared" si="15"/>
        <v>Y</v>
      </c>
      <c r="T19" s="271" t="str">
        <f t="shared" si="3"/>
        <v>04980C</v>
      </c>
      <c r="U19" s="385" t="str">
        <f t="shared" si="4"/>
        <v>05</v>
      </c>
      <c r="V19" s="271" t="str">
        <f t="shared" si="5"/>
        <v>Foreman Street Maintenance &amp; Repair</v>
      </c>
      <c r="W19" s="386">
        <f t="shared" si="6"/>
        <v>37.884</v>
      </c>
      <c r="X19" s="386">
        <f t="shared" si="7"/>
        <v>39.029000000000003</v>
      </c>
      <c r="Y19" s="386">
        <f t="shared" si="8"/>
        <v>40.185000000000002</v>
      </c>
      <c r="Z19" s="386">
        <f t="shared" si="9"/>
        <v>41.398000000000003</v>
      </c>
      <c r="AA19" s="279"/>
    </row>
    <row r="20" spans="1:28" ht="15" customHeight="1" x14ac:dyDescent="0.25">
      <c r="A20" s="295" t="s">
        <v>231</v>
      </c>
      <c r="B20" s="296" t="s">
        <v>232</v>
      </c>
      <c r="C20" s="295" t="s">
        <v>17</v>
      </c>
      <c r="D20" s="295" t="s">
        <v>155</v>
      </c>
      <c r="E20" s="279" t="s">
        <v>227</v>
      </c>
      <c r="F20" s="298">
        <f t="shared" si="10"/>
        <v>37.883819652283002</v>
      </c>
      <c r="G20" s="298">
        <f t="shared" si="11"/>
        <v>39.029111139111116</v>
      </c>
      <c r="H20" s="298">
        <f t="shared" si="12"/>
        <v>40.185415044081829</v>
      </c>
      <c r="I20" s="298">
        <f t="shared" si="13"/>
        <v>41.397882281579676</v>
      </c>
      <c r="J20" s="281"/>
      <c r="K20" s="363" t="s">
        <v>243</v>
      </c>
      <c r="L20" s="366" t="str">
        <f t="shared" si="14"/>
        <v>05030C</v>
      </c>
      <c r="M20" s="366" t="str">
        <f t="shared" si="14"/>
        <v>Foreman Water Distribution System</v>
      </c>
      <c r="N20" s="369">
        <f t="shared" si="2"/>
        <v>37.883819652283002</v>
      </c>
      <c r="O20" s="369">
        <f t="shared" si="2"/>
        <v>39.029111139111116</v>
      </c>
      <c r="P20" s="369">
        <f t="shared" si="2"/>
        <v>40.185415044081829</v>
      </c>
      <c r="Q20" s="369">
        <f t="shared" si="2"/>
        <v>41.397882281579676</v>
      </c>
      <c r="S20" s="270" t="str">
        <f t="shared" si="15"/>
        <v>Y</v>
      </c>
      <c r="T20" s="271" t="str">
        <f t="shared" si="3"/>
        <v>05030C</v>
      </c>
      <c r="U20" s="385" t="str">
        <f t="shared" si="4"/>
        <v>05</v>
      </c>
      <c r="V20" s="271" t="str">
        <f t="shared" si="5"/>
        <v>Foreman Water Distribution System</v>
      </c>
      <c r="W20" s="386">
        <f t="shared" si="6"/>
        <v>37.884</v>
      </c>
      <c r="X20" s="386">
        <f t="shared" si="7"/>
        <v>39.029000000000003</v>
      </c>
      <c r="Y20" s="386">
        <f t="shared" si="8"/>
        <v>40.185000000000002</v>
      </c>
      <c r="Z20" s="386">
        <f t="shared" si="9"/>
        <v>41.398000000000003</v>
      </c>
      <c r="AA20" s="279"/>
    </row>
    <row r="21" spans="1:28" ht="15" customHeight="1" x14ac:dyDescent="0.25">
      <c r="E21" s="285" t="s">
        <v>126</v>
      </c>
      <c r="F21" s="297"/>
      <c r="G21" s="295"/>
      <c r="H21" s="295"/>
      <c r="I21" s="298"/>
      <c r="J21" s="298"/>
      <c r="K21" s="370"/>
      <c r="N21" s="371"/>
      <c r="O21" s="371"/>
      <c r="P21" s="371"/>
      <c r="Q21" s="371"/>
      <c r="Y21" s="271"/>
      <c r="Z21" s="271"/>
      <c r="AB21" s="281"/>
    </row>
    <row r="22" spans="1:28" ht="15" customHeight="1" x14ac:dyDescent="0.25">
      <c r="A22" s="299"/>
      <c r="B22" s="299"/>
      <c r="C22" s="300"/>
      <c r="D22" s="300"/>
      <c r="E22" s="301"/>
      <c r="F22" s="300"/>
      <c r="G22" s="302"/>
      <c r="H22" s="302"/>
      <c r="I22" s="302"/>
      <c r="J22" s="301"/>
      <c r="K22" s="365"/>
      <c r="S22" s="303"/>
      <c r="T22" s="303"/>
      <c r="U22" s="303"/>
      <c r="V22" s="303"/>
      <c r="W22" s="303"/>
      <c r="X22" s="303"/>
      <c r="Y22" s="387"/>
      <c r="Z22" s="387"/>
      <c r="AA22" s="279"/>
    </row>
    <row r="23" spans="1:28" ht="15" customHeight="1" x14ac:dyDescent="0.25">
      <c r="A23" s="299" t="s">
        <v>42</v>
      </c>
      <c r="B23" s="299"/>
      <c r="D23" s="300"/>
      <c r="E23" s="301"/>
      <c r="F23" s="300"/>
      <c r="G23" s="295"/>
      <c r="H23" s="295"/>
      <c r="I23" s="295"/>
      <c r="J23" s="295"/>
      <c r="T23" s="294" t="s">
        <v>300</v>
      </c>
      <c r="V23" s="294" t="s">
        <v>48</v>
      </c>
      <c r="W23" s="294" t="s">
        <v>301</v>
      </c>
    </row>
    <row r="24" spans="1:28" ht="15" customHeight="1" x14ac:dyDescent="0.25">
      <c r="A24" s="305" t="str">
        <f>"Provided that a  "&amp;TEXT(N24,"$0.000")&amp;" per hour shift differential be paid for all work shifts that have a regular start time beginning at or after"</f>
        <v>Provided that a  $1.567 per hour shift differential be paid for all work shifts that have a regular start time beginning at or after</v>
      </c>
      <c r="B24" s="306"/>
      <c r="C24" s="307"/>
      <c r="D24" s="308"/>
      <c r="E24" s="307"/>
      <c r="F24" s="309"/>
      <c r="G24" s="309"/>
      <c r="H24" s="309"/>
      <c r="I24" s="309"/>
      <c r="J24" s="309"/>
      <c r="K24" s="373" t="s">
        <v>243</v>
      </c>
      <c r="L24" s="374" t="s">
        <v>182</v>
      </c>
      <c r="M24" s="374" t="s">
        <v>181</v>
      </c>
      <c r="N24" s="369">
        <f>IF($K24="Y",VLOOKUP($L24,DataApril2023,N$6,0)*PercIncrJan2024,VLOOKUP($L24,DataApril2023,N$6,0))</f>
        <v>1.5670671016888666</v>
      </c>
      <c r="S24" s="270" t="str">
        <f t="shared" ref="S24:S29" si="16">K24</f>
        <v>Y</v>
      </c>
      <c r="T24" s="271" t="str">
        <f>L24</f>
        <v>CFOAM1</v>
      </c>
      <c r="V24" s="271" t="str">
        <f>M24</f>
        <v>TL-Morning Shift Premium CFO</v>
      </c>
      <c r="W24" s="386">
        <f>ROUND(N24,3)</f>
        <v>1.5669999999999999</v>
      </c>
    </row>
    <row r="25" spans="1:28" ht="15" customHeight="1" x14ac:dyDescent="0.25">
      <c r="A25" s="310" t="s">
        <v>45</v>
      </c>
      <c r="B25" s="301"/>
      <c r="D25" s="311"/>
      <c r="E25" s="312"/>
      <c r="F25" s="311"/>
      <c r="G25" s="311"/>
      <c r="H25" s="311"/>
      <c r="I25" s="311"/>
      <c r="J25" s="311"/>
      <c r="K25" s="375" t="s">
        <v>243</v>
      </c>
      <c r="L25" s="374" t="s">
        <v>183</v>
      </c>
      <c r="M25" s="374" t="s">
        <v>184</v>
      </c>
      <c r="N25" s="369">
        <f>IF($K25="Y",VLOOKUP($L25,DataApril2023,N$6,0)*PercIncrJan2024,VLOOKUP($L25,DataApril2023,N$6,0))</f>
        <v>1.5670671016888666</v>
      </c>
      <c r="S25" s="270" t="str">
        <f t="shared" si="16"/>
        <v>Y</v>
      </c>
      <c r="T25" s="271" t="str">
        <f>L25</f>
        <v>CFOWKE</v>
      </c>
      <c r="V25" s="271" t="str">
        <f>M25</f>
        <v>TL-Weekend Shift-CFO</v>
      </c>
      <c r="W25" s="386">
        <f>ROUND(N25,3)</f>
        <v>1.5669999999999999</v>
      </c>
    </row>
    <row r="26" spans="1:28" ht="15" customHeight="1" x14ac:dyDescent="0.25">
      <c r="C26" s="310"/>
      <c r="D26" s="311"/>
      <c r="E26" s="312"/>
      <c r="F26" s="311"/>
      <c r="G26" s="311"/>
      <c r="H26" s="311"/>
      <c r="I26" s="311"/>
      <c r="J26" s="311"/>
      <c r="K26" s="375" t="s">
        <v>243</v>
      </c>
      <c r="L26" s="376" t="s">
        <v>217</v>
      </c>
      <c r="M26" s="366" t="s">
        <v>218</v>
      </c>
      <c r="N26" s="369">
        <f>IF($K26="Y",VLOOKUP($L26,DataApril2023,N$6,0)*PercIncrJan2024,VLOOKUP($L26,DataApril2023,N$6,0))</f>
        <v>1.5670671016888666</v>
      </c>
      <c r="S26" s="270" t="str">
        <f t="shared" si="16"/>
        <v>Y</v>
      </c>
      <c r="T26" s="271" t="str">
        <f>L26</f>
        <v>CFOEVE</v>
      </c>
      <c r="V26" s="271" t="str">
        <f>M26</f>
        <v>TL-Evening Shift Premium-CFO</v>
      </c>
      <c r="W26" s="386">
        <f>ROUND(N26,3)</f>
        <v>1.5669999999999999</v>
      </c>
    </row>
    <row r="27" spans="1:28" s="304" customFormat="1" ht="15" customHeight="1" x14ac:dyDescent="0.25">
      <c r="A27" s="284" t="s">
        <v>293</v>
      </c>
      <c r="B27" s="313"/>
      <c r="C27" s="314"/>
      <c r="D27" s="315"/>
      <c r="E27" s="315"/>
      <c r="F27" s="315"/>
      <c r="G27" s="315"/>
      <c r="H27" s="315"/>
      <c r="I27" s="315"/>
      <c r="J27" s="315"/>
      <c r="K27" s="377"/>
      <c r="L27" s="363"/>
      <c r="M27" s="366"/>
      <c r="N27" s="369"/>
      <c r="O27" s="363"/>
      <c r="P27" s="363"/>
      <c r="Q27" s="363"/>
      <c r="R27" s="279"/>
      <c r="S27" s="271"/>
      <c r="T27" s="271"/>
      <c r="U27" s="271"/>
      <c r="V27" s="271"/>
      <c r="W27" s="271"/>
      <c r="X27" s="271"/>
      <c r="Y27" s="384"/>
      <c r="Z27" s="384"/>
      <c r="AA27" s="281"/>
    </row>
    <row r="28" spans="1:28" s="304" customFormat="1" ht="15" customHeight="1" x14ac:dyDescent="0.25">
      <c r="A28" s="279" t="str">
        <f>"An employee will receive "&amp;TEXT(N28,"$0.000")&amp;" for each weekday the employee is “on call.” The employee will receive "&amp;TEXT(N29,"$0.000")&amp;" for each weekend day (Saturday or Sunday) or"</f>
        <v>An employee will receive $40.000 for each weekday the employee is “on call.” The employee will receive $50.000 for each weekend day (Saturday or Sunday) or</v>
      </c>
      <c r="B28" s="284"/>
      <c r="C28" s="314"/>
      <c r="D28" s="315"/>
      <c r="E28" s="315"/>
      <c r="F28" s="315"/>
      <c r="G28" s="315"/>
      <c r="H28" s="315"/>
      <c r="I28" s="315"/>
      <c r="J28" s="315"/>
      <c r="K28" s="377" t="s">
        <v>15</v>
      </c>
      <c r="L28" s="366" t="s">
        <v>219</v>
      </c>
      <c r="M28" s="366" t="s">
        <v>222</v>
      </c>
      <c r="N28" s="369">
        <f>IF($K28="Y",VLOOKUP($L28,DataApril2023,N$6,0)*PercIncrJan2024,VLOOKUP($L28,DataApril2023,N$6,0))</f>
        <v>40</v>
      </c>
      <c r="O28" s="363"/>
      <c r="P28" s="363"/>
      <c r="Q28" s="363"/>
      <c r="R28" s="279"/>
      <c r="S28" s="270" t="str">
        <f t="shared" si="16"/>
        <v>N</v>
      </c>
      <c r="T28" s="271" t="str">
        <f>L28</f>
        <v>CFOCDY</v>
      </c>
      <c r="U28" s="271"/>
      <c r="V28" s="271" t="str">
        <f>M28</f>
        <v>TL-On call by the day-CFO</v>
      </c>
      <c r="W28" s="386">
        <f>ROUND(N28,3)</f>
        <v>40</v>
      </c>
      <c r="X28" s="271"/>
      <c r="Y28" s="384"/>
      <c r="Z28" s="384"/>
      <c r="AA28" s="281"/>
    </row>
    <row r="29" spans="1:28" s="304" customFormat="1" ht="15" customHeight="1" x14ac:dyDescent="0.25">
      <c r="A29" s="279" t="s">
        <v>244</v>
      </c>
      <c r="B29" s="316"/>
      <c r="D29" s="315"/>
      <c r="E29" s="315"/>
      <c r="F29" s="315"/>
      <c r="G29" s="315"/>
      <c r="H29" s="315"/>
      <c r="I29" s="315"/>
      <c r="J29" s="315"/>
      <c r="K29" s="377" t="s">
        <v>15</v>
      </c>
      <c r="L29" s="366" t="s">
        <v>220</v>
      </c>
      <c r="M29" s="366" t="s">
        <v>223</v>
      </c>
      <c r="N29" s="369">
        <f>IF($K29="Y",VLOOKUP($L29,DataApril2023,N$6,0)*PercIncrJan2024,VLOOKUP($L29,DataApril2023,N$6,0))</f>
        <v>50</v>
      </c>
      <c r="O29" s="363"/>
      <c r="P29" s="363"/>
      <c r="Q29" s="363"/>
      <c r="R29" s="279"/>
      <c r="S29" s="270" t="str">
        <f t="shared" si="16"/>
        <v>N</v>
      </c>
      <c r="T29" s="271" t="str">
        <f>L29</f>
        <v>CFOCWE</v>
      </c>
      <c r="U29" s="271"/>
      <c r="V29" s="271" t="str">
        <f>M29</f>
        <v>TL-On call by day Weekend-CFO</v>
      </c>
      <c r="W29" s="386">
        <f>ROUND(N29,3)</f>
        <v>50</v>
      </c>
      <c r="X29" s="271"/>
      <c r="Y29" s="384"/>
      <c r="Z29" s="384"/>
      <c r="AA29" s="281"/>
    </row>
    <row r="30" spans="1:28" s="304" customFormat="1" ht="15" customHeight="1" x14ac:dyDescent="0.25">
      <c r="A30" s="279" t="s">
        <v>245</v>
      </c>
      <c r="B30" s="314"/>
      <c r="C30" s="301"/>
      <c r="D30" s="315"/>
      <c r="E30" s="315"/>
      <c r="F30" s="315"/>
      <c r="G30" s="315"/>
      <c r="H30" s="315"/>
      <c r="I30" s="315"/>
      <c r="J30" s="315"/>
      <c r="K30" s="377"/>
      <c r="L30" s="366"/>
      <c r="M30" s="366"/>
      <c r="N30" s="369"/>
      <c r="O30" s="363"/>
      <c r="P30" s="363"/>
      <c r="Q30" s="363"/>
      <c r="R30" s="279"/>
      <c r="S30" s="271"/>
      <c r="T30" s="271"/>
      <c r="U30" s="271"/>
      <c r="V30" s="271"/>
      <c r="W30" s="271"/>
      <c r="X30" s="271"/>
      <c r="Y30" s="384"/>
      <c r="Z30" s="384"/>
      <c r="AA30" s="281"/>
    </row>
    <row r="31" spans="1:28" s="301" customFormat="1" ht="15" customHeight="1" x14ac:dyDescent="0.25">
      <c r="C31" s="310"/>
      <c r="D31" s="311"/>
      <c r="E31" s="312"/>
      <c r="F31" s="311"/>
      <c r="G31" s="311"/>
      <c r="H31" s="311"/>
      <c r="I31" s="311"/>
      <c r="J31" s="311"/>
      <c r="K31" s="375"/>
      <c r="L31" s="376"/>
      <c r="M31" s="366"/>
      <c r="N31" s="369"/>
      <c r="O31" s="365"/>
      <c r="P31" s="365"/>
      <c r="Q31" s="365"/>
      <c r="S31" s="270"/>
      <c r="T31" s="271"/>
      <c r="U31" s="271"/>
      <c r="V31" s="271"/>
      <c r="W31" s="386"/>
      <c r="X31" s="271"/>
      <c r="Y31" s="384"/>
      <c r="Z31" s="384"/>
      <c r="AA31" s="304"/>
    </row>
    <row r="32" spans="1:28" ht="15" customHeight="1" x14ac:dyDescent="0.25">
      <c r="A32" s="361" t="s">
        <v>127</v>
      </c>
      <c r="B32" s="312" t="s">
        <v>297</v>
      </c>
      <c r="D32" s="311"/>
      <c r="E32" s="312"/>
      <c r="F32" s="311"/>
      <c r="G32" s="311"/>
      <c r="H32" s="311"/>
      <c r="I32" s="311"/>
      <c r="J32" s="311"/>
      <c r="K32" s="375"/>
      <c r="N32" s="378"/>
      <c r="P32" s="379"/>
      <c r="Y32" s="388"/>
      <c r="Z32" s="388"/>
      <c r="AA32" s="289"/>
      <c r="AB32" s="289"/>
    </row>
    <row r="33" spans="1:28" s="304" customFormat="1" ht="15" customHeight="1" x14ac:dyDescent="0.25">
      <c r="A33" s="316" t="s">
        <v>240</v>
      </c>
      <c r="B33" s="362"/>
      <c r="C33" s="279"/>
      <c r="D33" s="317"/>
      <c r="E33" s="317"/>
      <c r="F33" s="317"/>
      <c r="G33" s="317"/>
      <c r="H33" s="317"/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A33" s="289"/>
      <c r="AB33" s="318"/>
    </row>
    <row r="34" spans="1:28" s="304" customFormat="1" ht="45" x14ac:dyDescent="0.25">
      <c r="A34" s="279"/>
      <c r="B34" s="319" t="s">
        <v>48</v>
      </c>
      <c r="C34" s="320"/>
      <c r="D34" s="319"/>
      <c r="E34" s="321" t="s">
        <v>50</v>
      </c>
      <c r="F34" s="321" t="s">
        <v>241</v>
      </c>
      <c r="I34" s="317"/>
      <c r="J34" s="317"/>
      <c r="K34" s="377"/>
      <c r="L34" s="363"/>
      <c r="M34" s="366"/>
      <c r="N34" s="369"/>
      <c r="O34" s="363"/>
      <c r="P34" s="363"/>
      <c r="Q34" s="363"/>
      <c r="R34" s="279"/>
      <c r="S34" s="271"/>
      <c r="T34" s="271"/>
      <c r="U34" s="271"/>
      <c r="V34" s="271"/>
      <c r="W34" s="271"/>
      <c r="X34" s="271"/>
      <c r="Y34" s="388"/>
      <c r="Z34" s="388"/>
      <c r="AA34" s="289"/>
      <c r="AB34" s="318"/>
    </row>
    <row r="35" spans="1:28" s="304" customFormat="1" ht="15" customHeight="1" x14ac:dyDescent="0.25">
      <c r="A35" s="279"/>
      <c r="B35" s="322" t="s">
        <v>52</v>
      </c>
      <c r="C35" s="317"/>
      <c r="E35" s="274">
        <f>N35</f>
        <v>0.52859607084374982</v>
      </c>
      <c r="F35" s="274"/>
      <c r="I35" s="317"/>
      <c r="J35" s="317"/>
      <c r="K35" s="377" t="s">
        <v>243</v>
      </c>
      <c r="L35" s="363" t="s">
        <v>185</v>
      </c>
      <c r="M35" s="366" t="s">
        <v>186</v>
      </c>
      <c r="N35" s="369">
        <f t="shared" ref="N35:N42" si="17">IF($K35="Y",VLOOKUP($L35,DataApril2023,N$6,0)*PercIncrJan2024,VLOOKUP($L35,DataApril2023,N$6,0))</f>
        <v>0.52859607084374982</v>
      </c>
      <c r="O35" s="363"/>
      <c r="P35" s="363"/>
      <c r="Q35" s="363"/>
      <c r="R35" s="279"/>
      <c r="S35" s="270" t="str">
        <f t="shared" ref="S35:S42" si="18">K35</f>
        <v>Y</v>
      </c>
      <c r="T35" s="271" t="str">
        <f t="shared" ref="T35:T42" si="19">L35</f>
        <v>CFOTNL</v>
      </c>
      <c r="U35" s="271"/>
      <c r="V35" s="271" t="str">
        <f t="shared" ref="V35:V42" si="20">M35</f>
        <v>TL-Tunnel and Shaft-CFO</v>
      </c>
      <c r="W35" s="386">
        <f t="shared" ref="W35:W42" si="21">ROUND(N35,3)</f>
        <v>0.52900000000000003</v>
      </c>
      <c r="X35" s="271"/>
      <c r="Y35" s="388"/>
      <c r="Z35" s="388"/>
      <c r="AA35" s="289"/>
      <c r="AB35" s="318"/>
    </row>
    <row r="36" spans="1:28" s="304" customFormat="1" ht="15" customHeight="1" x14ac:dyDescent="0.25">
      <c r="A36" s="279"/>
      <c r="B36" s="322" t="s">
        <v>53</v>
      </c>
      <c r="C36" s="323"/>
      <c r="E36" s="274">
        <f>N36</f>
        <v>0.77857796268027324</v>
      </c>
      <c r="F36" s="274">
        <f>N37</f>
        <v>1.4789677565482418</v>
      </c>
      <c r="I36" s="317"/>
      <c r="J36" s="324"/>
      <c r="K36" s="380" t="s">
        <v>243</v>
      </c>
      <c r="L36" s="363" t="s">
        <v>187</v>
      </c>
      <c r="M36" s="366" t="s">
        <v>188</v>
      </c>
      <c r="N36" s="369">
        <f t="shared" si="17"/>
        <v>0.77857796268027324</v>
      </c>
      <c r="O36" s="363"/>
      <c r="P36" s="363"/>
      <c r="Q36" s="363"/>
      <c r="R36" s="279"/>
      <c r="S36" s="270" t="str">
        <f t="shared" si="18"/>
        <v>Y</v>
      </c>
      <c r="T36" s="271" t="str">
        <f t="shared" si="19"/>
        <v>CFOAB1</v>
      </c>
      <c r="U36" s="271"/>
      <c r="V36" s="271" t="str">
        <f t="shared" si="20"/>
        <v>TL-Aerial Bucket 1-CFO</v>
      </c>
      <c r="W36" s="386">
        <f t="shared" si="21"/>
        <v>0.77900000000000003</v>
      </c>
      <c r="X36" s="271"/>
      <c r="Y36" s="388"/>
      <c r="Z36" s="388"/>
      <c r="AA36" s="289"/>
      <c r="AB36" s="318"/>
    </row>
    <row r="37" spans="1:28" s="304" customFormat="1" ht="15" customHeight="1" x14ac:dyDescent="0.25">
      <c r="A37" s="279"/>
      <c r="B37" s="317" t="s">
        <v>140</v>
      </c>
      <c r="C37" s="317"/>
      <c r="E37" s="274" t="s">
        <v>55</v>
      </c>
      <c r="F37" s="274">
        <f>N38</f>
        <v>1.2675293282107418</v>
      </c>
      <c r="I37" s="317"/>
      <c r="J37" s="324"/>
      <c r="K37" s="380" t="s">
        <v>243</v>
      </c>
      <c r="L37" s="363" t="s">
        <v>189</v>
      </c>
      <c r="M37" s="366" t="s">
        <v>190</v>
      </c>
      <c r="N37" s="369">
        <f t="shared" si="17"/>
        <v>1.4789677565482418</v>
      </c>
      <c r="O37" s="363"/>
      <c r="P37" s="363"/>
      <c r="Q37" s="363"/>
      <c r="R37" s="279"/>
      <c r="S37" s="270" t="str">
        <f t="shared" si="18"/>
        <v>Y</v>
      </c>
      <c r="T37" s="271" t="str">
        <f t="shared" si="19"/>
        <v>CFOAB2</v>
      </c>
      <c r="U37" s="271"/>
      <c r="V37" s="271" t="str">
        <f t="shared" si="20"/>
        <v>TL-Aerial Bucket II(&gt;50ft)-CFO</v>
      </c>
      <c r="W37" s="386">
        <f t="shared" si="21"/>
        <v>1.4790000000000001</v>
      </c>
      <c r="X37" s="271"/>
      <c r="Y37" s="384"/>
      <c r="Z37" s="384"/>
      <c r="AA37" s="281"/>
    </row>
    <row r="38" spans="1:28" s="304" customFormat="1" ht="15" customHeight="1" x14ac:dyDescent="0.25">
      <c r="A38" s="279"/>
      <c r="B38" s="322" t="s">
        <v>56</v>
      </c>
      <c r="C38" s="317"/>
      <c r="E38" s="274">
        <f>N39</f>
        <v>2.1793575504162104</v>
      </c>
      <c r="F38" s="274"/>
      <c r="I38" s="317"/>
      <c r="J38" s="324"/>
      <c r="K38" s="380" t="s">
        <v>243</v>
      </c>
      <c r="L38" s="363" t="s">
        <v>191</v>
      </c>
      <c r="M38" s="366" t="s">
        <v>192</v>
      </c>
      <c r="N38" s="369">
        <f t="shared" si="17"/>
        <v>1.2675293282107418</v>
      </c>
      <c r="O38" s="363"/>
      <c r="P38" s="363"/>
      <c r="Q38" s="363"/>
      <c r="R38" s="279"/>
      <c r="S38" s="270" t="str">
        <f t="shared" si="18"/>
        <v>Y</v>
      </c>
      <c r="T38" s="271" t="str">
        <f t="shared" si="19"/>
        <v>CFORSP</v>
      </c>
      <c r="U38" s="271"/>
      <c r="V38" s="271" t="str">
        <f t="shared" si="20"/>
        <v>TL-Respirator-CFO</v>
      </c>
      <c r="W38" s="386">
        <f t="shared" si="21"/>
        <v>1.268</v>
      </c>
      <c r="X38" s="271"/>
      <c r="Y38" s="384"/>
      <c r="Z38" s="384"/>
      <c r="AA38" s="281"/>
    </row>
    <row r="39" spans="1:28" s="304" customFormat="1" ht="15" customHeight="1" x14ac:dyDescent="0.25">
      <c r="A39" s="279"/>
      <c r="B39" s="317" t="s">
        <v>57</v>
      </c>
      <c r="C39" s="317"/>
      <c r="E39" s="274">
        <f>N40</f>
        <v>1.9447930439792964</v>
      </c>
      <c r="F39" s="275"/>
      <c r="I39" s="317"/>
      <c r="J39" s="324"/>
      <c r="K39" s="380" t="s">
        <v>243</v>
      </c>
      <c r="L39" s="363" t="s">
        <v>193</v>
      </c>
      <c r="M39" s="366" t="s">
        <v>194</v>
      </c>
      <c r="N39" s="369">
        <f t="shared" si="17"/>
        <v>2.1793575504162104</v>
      </c>
      <c r="O39" s="363"/>
      <c r="P39" s="363"/>
      <c r="Q39" s="363"/>
      <c r="R39" s="279"/>
      <c r="S39" s="270" t="str">
        <f t="shared" si="18"/>
        <v>Y</v>
      </c>
      <c r="T39" s="271" t="str">
        <f t="shared" si="19"/>
        <v>CFODYN</v>
      </c>
      <c r="U39" s="271"/>
      <c r="V39" s="271" t="str">
        <f t="shared" si="20"/>
        <v>TL-Miner Dynamiter-CFO</v>
      </c>
      <c r="W39" s="386">
        <f t="shared" si="21"/>
        <v>2.1789999999999998</v>
      </c>
      <c r="X39" s="271"/>
      <c r="Y39" s="384"/>
      <c r="Z39" s="384"/>
      <c r="AA39" s="281"/>
    </row>
    <row r="40" spans="1:28" s="304" customFormat="1" ht="15" customHeight="1" x14ac:dyDescent="0.25">
      <c r="A40" s="279"/>
      <c r="B40" s="317" t="s">
        <v>58</v>
      </c>
      <c r="C40" s="317"/>
      <c r="E40" s="274">
        <f>N41</f>
        <v>1.2190746883833981</v>
      </c>
      <c r="F40" s="275"/>
      <c r="I40" s="317"/>
      <c r="J40" s="317"/>
      <c r="K40" s="380" t="s">
        <v>243</v>
      </c>
      <c r="L40" s="363" t="s">
        <v>195</v>
      </c>
      <c r="M40" s="366" t="s">
        <v>196</v>
      </c>
      <c r="N40" s="369">
        <f t="shared" si="17"/>
        <v>1.9447930439792964</v>
      </c>
      <c r="O40" s="363"/>
      <c r="P40" s="363"/>
      <c r="Q40" s="363"/>
      <c r="R40" s="279"/>
      <c r="S40" s="270" t="str">
        <f t="shared" si="18"/>
        <v>Y</v>
      </c>
      <c r="T40" s="271" t="str">
        <f t="shared" si="19"/>
        <v>CFOSPE</v>
      </c>
      <c r="U40" s="271"/>
      <c r="V40" s="271" t="str">
        <f t="shared" si="20"/>
        <v>TL-Special Endorsement-CFO</v>
      </c>
      <c r="W40" s="386">
        <f t="shared" si="21"/>
        <v>1.9450000000000001</v>
      </c>
      <c r="X40" s="271"/>
      <c r="Y40" s="384"/>
      <c r="Z40" s="384"/>
      <c r="AA40" s="281"/>
    </row>
    <row r="41" spans="1:28" s="304" customFormat="1" ht="15" customHeight="1" x14ac:dyDescent="0.25">
      <c r="A41" s="279"/>
      <c r="B41" s="317" t="s">
        <v>59</v>
      </c>
      <c r="C41" s="317"/>
      <c r="E41" s="274">
        <f>N42</f>
        <v>1.9954501674351557</v>
      </c>
      <c r="F41" s="275"/>
      <c r="I41" s="317"/>
      <c r="J41" s="317"/>
      <c r="K41" s="377" t="s">
        <v>243</v>
      </c>
      <c r="L41" s="363" t="s">
        <v>197</v>
      </c>
      <c r="M41" s="366" t="s">
        <v>198</v>
      </c>
      <c r="N41" s="369">
        <f t="shared" si="17"/>
        <v>1.2190746883833981</v>
      </c>
      <c r="O41" s="363"/>
      <c r="P41" s="363"/>
      <c r="Q41" s="363"/>
      <c r="R41" s="279"/>
      <c r="S41" s="270" t="str">
        <f t="shared" si="18"/>
        <v>Y</v>
      </c>
      <c r="T41" s="271" t="str">
        <f t="shared" si="19"/>
        <v>CFOEQB</v>
      </c>
      <c r="U41" s="271"/>
      <c r="V41" s="271" t="str">
        <f t="shared" si="20"/>
        <v>TL-Equipment B-CFO</v>
      </c>
      <c r="W41" s="386">
        <f t="shared" si="21"/>
        <v>1.2190000000000001</v>
      </c>
      <c r="X41" s="271"/>
      <c r="Y41" s="384"/>
      <c r="Z41" s="384"/>
      <c r="AA41" s="281"/>
    </row>
    <row r="42" spans="1:28" s="304" customFormat="1" ht="15" customHeight="1" x14ac:dyDescent="0.25">
      <c r="A42" s="279"/>
      <c r="B42" s="279"/>
      <c r="C42" s="325"/>
      <c r="D42" s="317"/>
      <c r="E42" s="317"/>
      <c r="F42" s="317"/>
      <c r="G42" s="317"/>
      <c r="H42" s="317"/>
      <c r="I42" s="317"/>
      <c r="J42" s="317"/>
      <c r="K42" s="377" t="s">
        <v>243</v>
      </c>
      <c r="L42" s="363" t="s">
        <v>199</v>
      </c>
      <c r="M42" s="366" t="s">
        <v>200</v>
      </c>
      <c r="N42" s="369">
        <f t="shared" si="17"/>
        <v>1.9954501674351557</v>
      </c>
      <c r="O42" s="363"/>
      <c r="P42" s="363"/>
      <c r="Q42" s="363"/>
      <c r="R42" s="279"/>
      <c r="S42" s="270" t="str">
        <f t="shared" si="18"/>
        <v>Y</v>
      </c>
      <c r="T42" s="271" t="str">
        <f t="shared" si="19"/>
        <v>CFOEQC</v>
      </c>
      <c r="U42" s="271"/>
      <c r="V42" s="271" t="str">
        <f t="shared" si="20"/>
        <v>TL-Equipment C-CFO</v>
      </c>
      <c r="W42" s="386">
        <f t="shared" si="21"/>
        <v>1.9950000000000001</v>
      </c>
      <c r="X42" s="271"/>
      <c r="Y42" s="384"/>
      <c r="Z42" s="384"/>
      <c r="AA42" s="281"/>
    </row>
    <row r="43" spans="1:28" s="304" customFormat="1" ht="15" customHeight="1" x14ac:dyDescent="0.25">
      <c r="A43" s="279"/>
      <c r="B43" s="316" t="s">
        <v>264</v>
      </c>
      <c r="D43" s="31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A43" s="281"/>
    </row>
    <row r="44" spans="1:28" s="304" customFormat="1" ht="15" customHeight="1" x14ac:dyDescent="0.25">
      <c r="A44" s="279"/>
      <c r="B44" s="316" t="s">
        <v>61</v>
      </c>
      <c r="D44" s="31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A44" s="281"/>
    </row>
    <row r="45" spans="1:28" s="304" customFormat="1" ht="15" customHeight="1" x14ac:dyDescent="0.25">
      <c r="A45" s="279"/>
      <c r="B45" s="316" t="s">
        <v>62</v>
      </c>
      <c r="D45" s="31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A45" s="281"/>
    </row>
    <row r="46" spans="1:28" s="304" customFormat="1" ht="15" customHeight="1" x14ac:dyDescent="0.25">
      <c r="A46" s="279"/>
      <c r="B46" s="316" t="s">
        <v>265</v>
      </c>
      <c r="D46" s="31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A46" s="281"/>
    </row>
    <row r="47" spans="1:28" s="304" customFormat="1" ht="15" customHeight="1" x14ac:dyDescent="0.25">
      <c r="A47" s="279"/>
      <c r="B47" s="316" t="s">
        <v>64</v>
      </c>
      <c r="D47" s="31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A47" s="281"/>
    </row>
    <row r="48" spans="1:28" s="304" customFormat="1" ht="15" customHeight="1" x14ac:dyDescent="0.25">
      <c r="A48" s="279"/>
      <c r="B48" s="316" t="s">
        <v>266</v>
      </c>
      <c r="D48" s="31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A48" s="281"/>
    </row>
    <row r="49" spans="1:27" s="304" customFormat="1" ht="15" customHeight="1" x14ac:dyDescent="0.25">
      <c r="A49" s="279"/>
      <c r="B49" s="325" t="s">
        <v>66</v>
      </c>
      <c r="D49" s="31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A49" s="281"/>
    </row>
    <row r="50" spans="1:27" s="304" customFormat="1" ht="15" customHeight="1" x14ac:dyDescent="0.25">
      <c r="A50" s="279"/>
      <c r="B50" s="325" t="s">
        <v>67</v>
      </c>
      <c r="D50" s="31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A50" s="281"/>
    </row>
    <row r="51" spans="1:27" s="304" customFormat="1" ht="15" customHeight="1" x14ac:dyDescent="0.25">
      <c r="A51" s="279"/>
      <c r="B51" s="316" t="s">
        <v>267</v>
      </c>
      <c r="D51" s="31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A51" s="281"/>
    </row>
    <row r="52" spans="1:27" s="304" customFormat="1" ht="15" customHeight="1" x14ac:dyDescent="0.25">
      <c r="A52" s="279"/>
      <c r="B52" s="316" t="s">
        <v>268</v>
      </c>
      <c r="D52" s="317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A52" s="281"/>
    </row>
    <row r="53" spans="1:27" s="304" customFormat="1" ht="15" customHeight="1" x14ac:dyDescent="0.25">
      <c r="A53" s="279"/>
      <c r="C53" s="316" t="s">
        <v>269</v>
      </c>
      <c r="D53" s="317"/>
      <c r="E53" s="317"/>
      <c r="F53" s="317"/>
      <c r="G53" s="317"/>
      <c r="H53" s="317"/>
      <c r="I53" s="317"/>
      <c r="J53" s="317"/>
      <c r="K53" s="377"/>
      <c r="L53" s="363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A53" s="281"/>
    </row>
    <row r="54" spans="1:27" s="304" customFormat="1" ht="15" customHeight="1" x14ac:dyDescent="0.25">
      <c r="A54" s="279"/>
      <c r="C54" s="316" t="s">
        <v>142</v>
      </c>
      <c r="D54" s="279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A54" s="281"/>
    </row>
    <row r="55" spans="1:27" s="304" customFormat="1" ht="15" customHeight="1" x14ac:dyDescent="0.25">
      <c r="A55" s="279"/>
      <c r="C55" s="316" t="s">
        <v>72</v>
      </c>
      <c r="D55" s="279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A55" s="281"/>
    </row>
    <row r="56" spans="1:27" s="304" customFormat="1" ht="15" customHeight="1" x14ac:dyDescent="0.25">
      <c r="A56" s="279"/>
      <c r="C56" s="316" t="s">
        <v>270</v>
      </c>
      <c r="D56" s="279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A56" s="281"/>
    </row>
    <row r="57" spans="1:27" s="304" customFormat="1" ht="15" customHeight="1" x14ac:dyDescent="0.25">
      <c r="A57" s="279"/>
      <c r="C57" s="316" t="s">
        <v>74</v>
      </c>
      <c r="D57" s="279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A57" s="281"/>
    </row>
    <row r="58" spans="1:27" s="304" customFormat="1" ht="15" customHeight="1" x14ac:dyDescent="0.25">
      <c r="A58" s="279"/>
      <c r="C58" s="316" t="s">
        <v>143</v>
      </c>
      <c r="D58" s="279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A58" s="281"/>
    </row>
    <row r="59" spans="1:27" s="304" customFormat="1" ht="15" customHeight="1" x14ac:dyDescent="0.25">
      <c r="A59" s="279"/>
      <c r="C59" s="316" t="s">
        <v>76</v>
      </c>
      <c r="D59" s="279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A59" s="281"/>
    </row>
    <row r="60" spans="1:27" s="304" customFormat="1" ht="15" customHeight="1" x14ac:dyDescent="0.25">
      <c r="A60" s="279"/>
      <c r="B60" s="316" t="s">
        <v>271</v>
      </c>
      <c r="D60" s="279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A60" s="281"/>
    </row>
    <row r="61" spans="1:27" s="304" customFormat="1" ht="15" customHeight="1" x14ac:dyDescent="0.25">
      <c r="A61" s="279"/>
      <c r="B61" s="316" t="s">
        <v>272</v>
      </c>
      <c r="D61" s="279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A61" s="281"/>
    </row>
    <row r="62" spans="1:27" s="304" customFormat="1" ht="15" customHeight="1" x14ac:dyDescent="0.25">
      <c r="A62" s="279"/>
      <c r="B62" s="316" t="s">
        <v>79</v>
      </c>
      <c r="D62" s="279"/>
      <c r="E62" s="279"/>
      <c r="F62" s="279"/>
      <c r="G62" s="279"/>
      <c r="H62" s="279"/>
      <c r="I62" s="279"/>
      <c r="J62" s="279"/>
      <c r="K62" s="363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A62" s="281"/>
    </row>
    <row r="63" spans="1:27" s="304" customFormat="1" ht="15" customHeight="1" x14ac:dyDescent="0.25">
      <c r="A63" s="279"/>
      <c r="B63" s="279"/>
      <c r="C63" s="316"/>
      <c r="D63" s="279"/>
      <c r="E63" s="279"/>
      <c r="F63" s="279"/>
      <c r="G63" s="279"/>
      <c r="H63" s="279"/>
      <c r="I63" s="279"/>
      <c r="J63" s="279"/>
      <c r="K63" s="363"/>
      <c r="L63" s="366"/>
      <c r="M63" s="366"/>
      <c r="N63" s="369"/>
      <c r="O63" s="363"/>
      <c r="P63" s="363"/>
      <c r="Q63" s="363"/>
      <c r="R63" s="279"/>
      <c r="S63" s="271"/>
      <c r="T63" s="271"/>
      <c r="U63" s="271"/>
      <c r="V63" s="271"/>
      <c r="W63" s="271"/>
      <c r="X63" s="271"/>
      <c r="Y63" s="384"/>
      <c r="Z63" s="384"/>
      <c r="AA63" s="281"/>
    </row>
    <row r="64" spans="1:27" s="304" customFormat="1" ht="15" customHeight="1" x14ac:dyDescent="0.25">
      <c r="A64" s="284" t="s">
        <v>292</v>
      </c>
      <c r="B64" s="284"/>
      <c r="D64" s="279"/>
      <c r="E64" s="279"/>
      <c r="F64" s="279"/>
      <c r="G64" s="279"/>
      <c r="H64" s="279"/>
      <c r="I64" s="279"/>
      <c r="J64" s="279"/>
      <c r="K64" s="363" t="s">
        <v>243</v>
      </c>
      <c r="L64" s="366" t="s">
        <v>201</v>
      </c>
      <c r="M64" s="366" t="s">
        <v>202</v>
      </c>
      <c r="N64" s="369">
        <f>IF($K64="Y",VLOOKUP($L64,DataApril2023,N$6,0)*PercIncrJan2024,VLOOKUP($L64,DataApril2023,N$6,0))</f>
        <v>3.190297535904882</v>
      </c>
      <c r="O64" s="363"/>
      <c r="P64" s="363"/>
      <c r="Q64" s="363"/>
      <c r="R64" s="279"/>
      <c r="S64" s="270" t="str">
        <f t="shared" ref="S64" si="22">K64</f>
        <v>Y</v>
      </c>
      <c r="T64" s="271" t="str">
        <f>L64</f>
        <v>CFOTPP</v>
      </c>
      <c r="U64" s="271"/>
      <c r="V64" s="271" t="str">
        <f>M64</f>
        <v>TL-Training Premium Pay-CFO</v>
      </c>
      <c r="W64" s="386">
        <f>ROUND(N64,3)</f>
        <v>3.19</v>
      </c>
      <c r="X64" s="271"/>
      <c r="Y64" s="384"/>
      <c r="Z64" s="384"/>
      <c r="AA64" s="281"/>
    </row>
    <row r="65" spans="1:28" s="304" customFormat="1" ht="15" customHeight="1" x14ac:dyDescent="0.25">
      <c r="A65" s="279" t="s">
        <v>248</v>
      </c>
      <c r="B65" s="279"/>
      <c r="C65" s="279"/>
      <c r="D65" s="279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A65" s="281"/>
    </row>
    <row r="66" spans="1:28" s="304" customFormat="1" ht="15" customHeight="1" x14ac:dyDescent="0.25">
      <c r="A66" s="279" t="str">
        <f>"Without regard to the training topic, a training premium of "&amp;TEXT(N64,"$0.000")&amp;" per hour for all hours shall be paid."</f>
        <v>Without regard to the training topic, a training premium of $3.190 per hour for all hours shall be paid.</v>
      </c>
      <c r="B66" s="279"/>
      <c r="C66" s="279"/>
      <c r="D66" s="279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A66" s="281"/>
    </row>
    <row r="67" spans="1:28" s="304" customFormat="1" ht="15" customHeight="1" x14ac:dyDescent="0.25">
      <c r="A67" s="279" t="s">
        <v>83</v>
      </c>
      <c r="B67" s="279"/>
      <c r="C67" s="279"/>
      <c r="D67" s="279"/>
      <c r="E67" s="279"/>
      <c r="F67" s="279"/>
      <c r="G67" s="279"/>
      <c r="H67" s="279"/>
      <c r="I67" s="279"/>
      <c r="J67" s="279"/>
      <c r="K67" s="363"/>
      <c r="L67" s="366"/>
      <c r="M67" s="366"/>
      <c r="N67" s="369"/>
      <c r="O67" s="363"/>
      <c r="P67" s="363"/>
      <c r="Q67" s="363"/>
      <c r="R67" s="279"/>
      <c r="S67" s="271"/>
      <c r="T67" s="271"/>
      <c r="U67" s="271"/>
      <c r="V67" s="271"/>
      <c r="W67" s="271"/>
      <c r="X67" s="271"/>
      <c r="Y67" s="384"/>
      <c r="Z67" s="384"/>
      <c r="AA67" s="281"/>
    </row>
    <row r="68" spans="1:28" ht="15" customHeight="1" x14ac:dyDescent="0.25">
      <c r="A68" s="329"/>
      <c r="B68" s="329"/>
      <c r="C68" s="330"/>
      <c r="D68" s="331"/>
      <c r="E68" s="301"/>
      <c r="F68" s="300"/>
      <c r="G68" s="301"/>
      <c r="H68" s="301"/>
      <c r="I68" s="301"/>
      <c r="J68" s="301"/>
      <c r="K68" s="365"/>
      <c r="N68" s="369"/>
      <c r="S68" s="303"/>
      <c r="T68" s="303"/>
      <c r="U68" s="303"/>
      <c r="V68" s="303"/>
      <c r="W68" s="303"/>
      <c r="X68" s="303"/>
      <c r="Y68" s="387"/>
      <c r="Z68" s="387"/>
    </row>
    <row r="69" spans="1:28" ht="15" customHeight="1" x14ac:dyDescent="0.25">
      <c r="A69" s="284" t="s">
        <v>294</v>
      </c>
      <c r="B69" s="284"/>
      <c r="D69" s="332"/>
      <c r="E69" s="332"/>
      <c r="F69" s="300"/>
      <c r="G69" s="301"/>
      <c r="H69" s="301"/>
      <c r="I69" s="301"/>
      <c r="N69" s="369"/>
    </row>
    <row r="70" spans="1:28" ht="15" customHeight="1" x14ac:dyDescent="0.25">
      <c r="A70" s="329" t="s">
        <v>249</v>
      </c>
      <c r="B70" s="299"/>
      <c r="C70" s="330"/>
      <c r="D70" s="331"/>
      <c r="E70" s="301"/>
      <c r="F70" s="300"/>
      <c r="G70" s="301"/>
      <c r="H70" s="301"/>
      <c r="I70" s="301"/>
      <c r="J70" s="333"/>
      <c r="K70" s="381"/>
      <c r="N70" s="369"/>
    </row>
    <row r="71" spans="1:28" ht="15" customHeight="1" x14ac:dyDescent="0.25">
      <c r="A71" s="329" t="s">
        <v>273</v>
      </c>
      <c r="B71" s="329"/>
      <c r="C71" s="329"/>
      <c r="D71" s="301"/>
      <c r="E71" s="329"/>
      <c r="F71" s="300"/>
      <c r="G71" s="301"/>
      <c r="H71" s="301"/>
      <c r="I71" s="301"/>
      <c r="N71" s="369"/>
    </row>
    <row r="72" spans="1:28" ht="15" customHeight="1" x14ac:dyDescent="0.25">
      <c r="A72" s="329" t="s">
        <v>87</v>
      </c>
      <c r="B72" s="329"/>
      <c r="C72" s="329"/>
      <c r="D72" s="301"/>
      <c r="E72" s="329"/>
      <c r="F72" s="300"/>
      <c r="G72" s="301"/>
      <c r="H72" s="301"/>
      <c r="I72" s="301"/>
      <c r="N72" s="369"/>
    </row>
    <row r="73" spans="1:28" ht="15" customHeight="1" x14ac:dyDescent="0.25">
      <c r="A73" s="329"/>
      <c r="B73" s="329"/>
      <c r="C73" s="329"/>
      <c r="D73" s="301"/>
      <c r="E73" s="329"/>
      <c r="F73" s="300"/>
      <c r="G73" s="301"/>
      <c r="H73" s="301"/>
      <c r="I73" s="301"/>
      <c r="N73" s="369"/>
    </row>
    <row r="74" spans="1:28" ht="15" customHeight="1" x14ac:dyDescent="0.25">
      <c r="A74" s="284" t="s">
        <v>295</v>
      </c>
      <c r="B74" s="284"/>
      <c r="D74" s="301"/>
      <c r="E74" s="329"/>
      <c r="F74" s="300"/>
      <c r="G74" s="301"/>
      <c r="H74" s="301"/>
      <c r="I74" s="301"/>
      <c r="K74" s="363" t="s">
        <v>243</v>
      </c>
      <c r="L74" s="366" t="s">
        <v>203</v>
      </c>
      <c r="M74" s="366" t="s">
        <v>204</v>
      </c>
      <c r="N74" s="369">
        <f>IF($K74="Y",VLOOKUP($L74,DataApril2023,N$6,0)*PercIncrJan2024,VLOOKUP($L74,DataApril2023,N$6,0))</f>
        <v>1.3071740335240229</v>
      </c>
      <c r="S74" s="270" t="str">
        <f t="shared" ref="S74" si="23">K74</f>
        <v>Y</v>
      </c>
      <c r="T74" s="271" t="str">
        <f>L74</f>
        <v>CFOSSO</v>
      </c>
      <c r="V74" s="271" t="str">
        <f>M74</f>
        <v>TL-Sanitary Sewer Ops Prem-CFO</v>
      </c>
      <c r="W74" s="386">
        <f>ROUND(N74,3)</f>
        <v>1.3069999999999999</v>
      </c>
    </row>
    <row r="75" spans="1:28" ht="15" customHeight="1" x14ac:dyDescent="0.25">
      <c r="A75" s="329" t="s">
        <v>250</v>
      </c>
      <c r="B75" s="329"/>
      <c r="C75" s="329"/>
      <c r="D75" s="301"/>
      <c r="E75" s="329"/>
      <c r="F75" s="300"/>
      <c r="G75" s="301"/>
      <c r="H75" s="301"/>
      <c r="I75" s="301"/>
      <c r="N75" s="369"/>
    </row>
    <row r="76" spans="1:28" ht="15" customHeight="1" x14ac:dyDescent="0.25">
      <c r="A76" s="329" t="s">
        <v>90</v>
      </c>
      <c r="B76" s="329"/>
      <c r="C76" s="329"/>
      <c r="D76" s="301"/>
      <c r="E76" s="329"/>
      <c r="F76" s="300"/>
      <c r="G76" s="301"/>
      <c r="H76" s="301"/>
      <c r="I76" s="301"/>
      <c r="N76" s="369"/>
    </row>
    <row r="77" spans="1:28" s="295" customFormat="1" ht="15" customHeight="1" x14ac:dyDescent="0.25">
      <c r="A77" s="329" t="s">
        <v>91</v>
      </c>
      <c r="B77" s="329"/>
      <c r="C77" s="329"/>
      <c r="D77" s="301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A77" s="281"/>
      <c r="AB77" s="279"/>
    </row>
    <row r="78" spans="1:28" s="295" customFormat="1" ht="15" customHeight="1" x14ac:dyDescent="0.25">
      <c r="A78" s="329" t="s">
        <v>145</v>
      </c>
      <c r="B78" s="329"/>
      <c r="C78" s="329"/>
      <c r="D78" s="301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A78" s="281"/>
      <c r="AB78" s="279"/>
    </row>
    <row r="79" spans="1:28" s="295" customFormat="1" ht="15" customHeight="1" x14ac:dyDescent="0.25">
      <c r="A79" s="329" t="str">
        <f>TEXT(N74,"$0.000")&amp;" per hour for all hours worked in that capacity."</f>
        <v>$1.307 per hour for all hours worked in that capacity.</v>
      </c>
      <c r="B79" s="308"/>
      <c r="C79" s="279"/>
      <c r="D79" s="279"/>
      <c r="E79" s="329"/>
      <c r="F79" s="300"/>
      <c r="G79" s="301"/>
      <c r="H79" s="301"/>
      <c r="I79" s="301"/>
      <c r="J79" s="279"/>
      <c r="K79" s="363"/>
      <c r="L79" s="366"/>
      <c r="M79" s="366"/>
      <c r="N79" s="369"/>
      <c r="O79" s="363"/>
      <c r="P79" s="363"/>
      <c r="Q79" s="363"/>
      <c r="R79" s="279"/>
      <c r="S79" s="271"/>
      <c r="T79" s="271"/>
      <c r="U79" s="271"/>
      <c r="V79" s="271"/>
      <c r="W79" s="271"/>
      <c r="X79" s="271"/>
      <c r="Y79" s="384"/>
      <c r="Z79" s="384"/>
      <c r="AA79" s="281"/>
      <c r="AB79" s="279"/>
    </row>
    <row r="80" spans="1:28" ht="15" customHeight="1" x14ac:dyDescent="0.25">
      <c r="A80" s="266"/>
      <c r="B80" s="267"/>
      <c r="C80" s="268"/>
      <c r="D80" s="268"/>
      <c r="E80" s="266"/>
      <c r="F80" s="269"/>
      <c r="G80" s="268"/>
      <c r="H80" s="268"/>
      <c r="I80" s="268"/>
      <c r="J80" s="268"/>
      <c r="N80" s="370"/>
      <c r="R80" s="268"/>
      <c r="AA80" s="272"/>
      <c r="AB80" s="268"/>
    </row>
    <row r="81" spans="1:28" ht="15" customHeight="1" x14ac:dyDescent="0.25">
      <c r="A81" s="273" t="s">
        <v>296</v>
      </c>
      <c r="B81" s="267"/>
      <c r="C81" s="268"/>
      <c r="D81" s="268"/>
      <c r="E81" s="266"/>
      <c r="F81" s="269"/>
      <c r="G81" s="268"/>
      <c r="H81" s="268"/>
      <c r="I81" s="268"/>
      <c r="J81" s="268"/>
      <c r="N81" s="370"/>
      <c r="R81" s="268"/>
      <c r="AA81" s="272"/>
      <c r="AB81" s="268"/>
    </row>
    <row r="82" spans="1:28" ht="15" customHeight="1" x14ac:dyDescent="0.25">
      <c r="A82" s="266" t="s">
        <v>252</v>
      </c>
      <c r="B82" s="267"/>
      <c r="C82" s="268"/>
      <c r="D82" s="268"/>
      <c r="E82" s="266"/>
      <c r="F82" s="269"/>
      <c r="G82" s="268"/>
      <c r="H82" s="268"/>
      <c r="I82" s="268"/>
      <c r="J82" s="268"/>
      <c r="N82" s="370"/>
      <c r="R82" s="268"/>
      <c r="AA82" s="272"/>
      <c r="AB82" s="268"/>
    </row>
    <row r="83" spans="1:28" ht="15" customHeight="1" x14ac:dyDescent="0.25">
      <c r="A83" s="334" t="s">
        <v>253</v>
      </c>
      <c r="B83" s="267"/>
      <c r="C83" s="268"/>
      <c r="D83" s="268"/>
      <c r="E83" s="266"/>
      <c r="F83" s="269"/>
      <c r="G83" s="268"/>
      <c r="H83" s="268"/>
      <c r="I83" s="268"/>
      <c r="J83" s="268"/>
      <c r="N83" s="370"/>
      <c r="R83" s="268"/>
      <c r="AA83" s="272"/>
      <c r="AB83" s="268"/>
    </row>
    <row r="84" spans="1:28" ht="15" customHeight="1" x14ac:dyDescent="0.25">
      <c r="A84" s="266" t="s">
        <v>254</v>
      </c>
      <c r="B84" s="267"/>
      <c r="C84" s="268"/>
      <c r="D84" s="268"/>
      <c r="E84" s="266"/>
      <c r="F84" s="269"/>
      <c r="G84" s="268"/>
      <c r="H84" s="268"/>
      <c r="I84" s="268"/>
      <c r="J84" s="268"/>
      <c r="N84" s="370"/>
      <c r="R84" s="268"/>
      <c r="AA84" s="272"/>
      <c r="AB84" s="268"/>
    </row>
    <row r="85" spans="1:28" s="295" customFormat="1" ht="15" customHeight="1" x14ac:dyDescent="0.25">
      <c r="A85" s="329"/>
      <c r="B85" s="329"/>
      <c r="C85" s="329"/>
      <c r="D85" s="301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A85" s="281"/>
      <c r="AB85" s="279"/>
    </row>
    <row r="86" spans="1:28" s="295" customFormat="1" ht="15" customHeight="1" x14ac:dyDescent="0.25">
      <c r="A86" s="299" t="s">
        <v>95</v>
      </c>
      <c r="B86" s="299"/>
      <c r="C86" s="279"/>
      <c r="D86" s="301"/>
      <c r="E86" s="329"/>
      <c r="F86" s="300"/>
      <c r="G86" s="301"/>
      <c r="H86" s="301"/>
      <c r="I86" s="301"/>
      <c r="J86" s="301"/>
      <c r="K86" s="365"/>
      <c r="L86" s="366"/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A86" s="281"/>
      <c r="AB86" s="279"/>
    </row>
    <row r="87" spans="1:28" s="295" customFormat="1" ht="15" customHeight="1" x14ac:dyDescent="0.25">
      <c r="A87" s="285" t="s">
        <v>251</v>
      </c>
      <c r="B87" s="335"/>
      <c r="C87" s="285"/>
      <c r="D87" s="279"/>
      <c r="E87" s="285"/>
      <c r="G87" s="279"/>
      <c r="H87" s="279"/>
      <c r="I87" s="279"/>
      <c r="J87" s="279"/>
      <c r="K87" s="363"/>
      <c r="L87" s="366" t="s">
        <v>95</v>
      </c>
      <c r="M87" s="366"/>
      <c r="N87" s="369"/>
      <c r="O87" s="363"/>
      <c r="P87" s="363"/>
      <c r="Q87" s="363"/>
      <c r="R87" s="279"/>
      <c r="S87" s="271"/>
      <c r="T87" s="271"/>
      <c r="U87" s="271"/>
      <c r="V87" s="271"/>
      <c r="W87" s="271"/>
      <c r="X87" s="271"/>
      <c r="Y87" s="384"/>
      <c r="Z87" s="384"/>
      <c r="AA87" s="281"/>
      <c r="AB87" s="279"/>
    </row>
    <row r="88" spans="1:28" s="295" customFormat="1" ht="15" customHeight="1" x14ac:dyDescent="0.25">
      <c r="A88" s="285" t="s">
        <v>97</v>
      </c>
      <c r="B88" s="285"/>
      <c r="C88" s="285"/>
      <c r="D88" s="279"/>
      <c r="E88" s="285"/>
      <c r="G88" s="279"/>
      <c r="H88" s="279"/>
      <c r="I88" s="279"/>
      <c r="J88" s="279"/>
      <c r="K88" s="363"/>
      <c r="L88" s="366"/>
      <c r="M88" s="366"/>
      <c r="N88" s="370"/>
      <c r="O88" s="363"/>
      <c r="P88" s="363"/>
      <c r="Q88" s="363"/>
      <c r="R88" s="279"/>
      <c r="S88" s="271"/>
      <c r="T88" s="294" t="s">
        <v>95</v>
      </c>
      <c r="U88" s="271"/>
      <c r="V88" s="271"/>
      <c r="W88" s="271"/>
      <c r="X88" s="271"/>
      <c r="Y88" s="384"/>
      <c r="Z88" s="384"/>
      <c r="AA88" s="281"/>
      <c r="AB88" s="279"/>
    </row>
    <row r="89" spans="1:28" s="295" customFormat="1" ht="15" customHeight="1" x14ac:dyDescent="0.25">
      <c r="B89" s="308">
        <f>N89</f>
        <v>0.23126078099414057</v>
      </c>
      <c r="C89" s="285" t="s">
        <v>98</v>
      </c>
      <c r="D89" s="279"/>
      <c r="E89" s="285"/>
      <c r="G89" s="279"/>
      <c r="H89" s="279"/>
      <c r="I89" s="279"/>
      <c r="J89" s="279"/>
      <c r="K89" s="363" t="s">
        <v>243</v>
      </c>
      <c r="L89" s="379" t="s">
        <v>205</v>
      </c>
      <c r="M89" s="366"/>
      <c r="N89" s="369">
        <f>IF($K89="Y",VLOOKUP($L89,DataApril2023,N$6,0)*PercIncrJan2024,VLOOKUP($L89,DataApril2023,N$6,0))</f>
        <v>0.23126078099414057</v>
      </c>
      <c r="O89" s="363"/>
      <c r="P89" s="379"/>
      <c r="Q89" s="363"/>
      <c r="R89" s="279"/>
      <c r="S89" s="270" t="str">
        <f t="shared" ref="S89:S92" si="24">K89</f>
        <v>Y</v>
      </c>
      <c r="T89" s="271" t="str">
        <f>L89</f>
        <v>10th Year</v>
      </c>
      <c r="U89" s="271"/>
      <c r="V89" s="271"/>
      <c r="W89" s="386">
        <f>ROUND(N89,3)</f>
        <v>0.23100000000000001</v>
      </c>
      <c r="X89" s="271"/>
      <c r="Y89" s="384"/>
      <c r="Z89" s="384"/>
      <c r="AA89" s="281"/>
      <c r="AB89" s="279"/>
    </row>
    <row r="90" spans="1:28" s="295" customFormat="1" ht="15" customHeight="1" x14ac:dyDescent="0.25">
      <c r="B90" s="308">
        <f t="shared" ref="B90:B92" si="25">N90</f>
        <v>0.44820541840292955</v>
      </c>
      <c r="C90" s="285" t="s">
        <v>99</v>
      </c>
      <c r="D90" s="279"/>
      <c r="E90" s="285"/>
      <c r="G90" s="279"/>
      <c r="H90" s="279"/>
      <c r="I90" s="279"/>
      <c r="J90" s="279"/>
      <c r="K90" s="363" t="s">
        <v>243</v>
      </c>
      <c r="L90" s="363" t="s">
        <v>206</v>
      </c>
      <c r="M90" s="366"/>
      <c r="N90" s="369">
        <f>IF($K90="Y",VLOOKUP($L90,DataApril2023,N$6,0)*PercIncrJan2024,VLOOKUP($L90,DataApril2023,N$6,0))</f>
        <v>0.44820541840292955</v>
      </c>
      <c r="O90" s="363"/>
      <c r="P90" s="379"/>
      <c r="Q90" s="363"/>
      <c r="R90" s="279"/>
      <c r="S90" s="270" t="str">
        <f t="shared" si="24"/>
        <v>Y</v>
      </c>
      <c r="T90" s="271" t="str">
        <f>L90</f>
        <v>15th Year</v>
      </c>
      <c r="U90" s="271"/>
      <c r="V90" s="271"/>
      <c r="W90" s="386">
        <f>ROUND(N90,3)</f>
        <v>0.44800000000000001</v>
      </c>
      <c r="X90" s="271"/>
      <c r="Y90" s="384"/>
      <c r="Z90" s="384"/>
      <c r="AA90" s="281"/>
      <c r="AB90" s="279"/>
    </row>
    <row r="91" spans="1:28" s="295" customFormat="1" ht="15" customHeight="1" x14ac:dyDescent="0.25">
      <c r="B91" s="308">
        <f t="shared" si="25"/>
        <v>0.63541652682675753</v>
      </c>
      <c r="C91" s="285" t="s">
        <v>100</v>
      </c>
      <c r="D91" s="279"/>
      <c r="E91" s="285"/>
      <c r="G91" s="279"/>
      <c r="H91" s="279"/>
      <c r="I91" s="279"/>
      <c r="J91" s="279"/>
      <c r="K91" s="363" t="s">
        <v>243</v>
      </c>
      <c r="L91" s="363" t="s">
        <v>207</v>
      </c>
      <c r="M91" s="366"/>
      <c r="N91" s="369">
        <f>IF($K91="Y",VLOOKUP($L91,DataApril2023,N$6,0)*PercIncrJan2024,VLOOKUP($L91,DataApril2023,N$6,0))</f>
        <v>0.63541652682675753</v>
      </c>
      <c r="O91" s="363"/>
      <c r="P91" s="379"/>
      <c r="Q91" s="363"/>
      <c r="R91" s="279"/>
      <c r="S91" s="270" t="str">
        <f t="shared" si="24"/>
        <v>Y</v>
      </c>
      <c r="T91" s="271" t="str">
        <f>L91</f>
        <v>20th Year</v>
      </c>
      <c r="U91" s="271"/>
      <c r="V91" s="271"/>
      <c r="W91" s="386">
        <f>ROUND(N91,3)</f>
        <v>0.63500000000000001</v>
      </c>
      <c r="X91" s="271"/>
      <c r="Y91" s="384"/>
      <c r="Z91" s="384"/>
      <c r="AA91" s="281"/>
      <c r="AB91" s="279"/>
    </row>
    <row r="92" spans="1:28" s="300" customFormat="1" ht="15" customHeight="1" x14ac:dyDescent="0.25">
      <c r="B92" s="308">
        <f t="shared" si="25"/>
        <v>0.88980338592031227</v>
      </c>
      <c r="C92" s="329" t="s">
        <v>101</v>
      </c>
      <c r="D92" s="301"/>
      <c r="E92" s="329"/>
      <c r="G92" s="301"/>
      <c r="H92" s="301"/>
      <c r="I92" s="301"/>
      <c r="J92" s="301"/>
      <c r="K92" s="365" t="s">
        <v>243</v>
      </c>
      <c r="L92" s="365" t="s">
        <v>208</v>
      </c>
      <c r="M92" s="372"/>
      <c r="N92" s="369">
        <f>IF($K92="Y",VLOOKUP($L92,DataApril2023,N$6,0)*PercIncrJan2024,VLOOKUP($L92,DataApril2023,N$6,0))</f>
        <v>0.88980338592031227</v>
      </c>
      <c r="O92" s="365"/>
      <c r="P92" s="365"/>
      <c r="Q92" s="365"/>
      <c r="R92" s="301"/>
      <c r="S92" s="270" t="str">
        <f t="shared" si="24"/>
        <v>Y</v>
      </c>
      <c r="T92" s="271" t="str">
        <f>L92</f>
        <v>25th Year</v>
      </c>
      <c r="U92" s="271"/>
      <c r="V92" s="271"/>
      <c r="W92" s="386">
        <f>ROUND(N92,3)</f>
        <v>0.89</v>
      </c>
      <c r="X92" s="303"/>
      <c r="Y92" s="387"/>
      <c r="Z92" s="387"/>
      <c r="AA92" s="304"/>
      <c r="AB92" s="301"/>
    </row>
    <row r="93" spans="1:28" s="295" customFormat="1" ht="15" customHeight="1" x14ac:dyDescent="0.25">
      <c r="A93" s="279"/>
      <c r="B93" s="279"/>
      <c r="C93" s="279"/>
      <c r="D93" s="279"/>
      <c r="E93" s="279"/>
      <c r="F93" s="279"/>
      <c r="G93" s="279"/>
      <c r="H93" s="279"/>
      <c r="I93" s="279"/>
      <c r="J93" s="279"/>
      <c r="K93" s="363"/>
      <c r="L93" s="382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A93" s="281"/>
      <c r="AB93" s="279"/>
    </row>
    <row r="94" spans="1:28" s="295" customFormat="1" ht="15" customHeight="1" x14ac:dyDescent="0.25">
      <c r="A94" s="299" t="s">
        <v>102</v>
      </c>
      <c r="B94" s="299"/>
      <c r="C94" s="279"/>
      <c r="D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A94" s="281"/>
      <c r="AB94" s="279"/>
    </row>
    <row r="95" spans="1:28" s="295" customFormat="1" ht="15" customHeight="1" x14ac:dyDescent="0.25">
      <c r="A95" s="316" t="s">
        <v>255</v>
      </c>
      <c r="B95" s="316"/>
      <c r="C95" s="279"/>
      <c r="D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A95" s="281"/>
      <c r="AB95" s="279"/>
    </row>
    <row r="96" spans="1:28" s="295" customFormat="1" ht="15" customHeight="1" x14ac:dyDescent="0.25">
      <c r="A96" s="317" t="s">
        <v>104</v>
      </c>
      <c r="B96" s="317"/>
      <c r="C96" s="279"/>
      <c r="D96" s="279"/>
      <c r="E96" s="279"/>
      <c r="F96" s="279"/>
      <c r="G96" s="279"/>
      <c r="H96" s="279"/>
      <c r="I96" s="279"/>
      <c r="J96" s="279"/>
      <c r="K96" s="363"/>
      <c r="L96" s="366"/>
      <c r="M96" s="366"/>
      <c r="N96" s="369"/>
      <c r="O96" s="363"/>
      <c r="P96" s="363"/>
      <c r="Q96" s="363"/>
      <c r="R96" s="279"/>
      <c r="S96" s="271"/>
      <c r="T96" s="271"/>
      <c r="U96" s="271"/>
      <c r="V96" s="271"/>
      <c r="W96" s="271"/>
      <c r="X96" s="271"/>
      <c r="Y96" s="384"/>
      <c r="Z96" s="384"/>
      <c r="AA96" s="281"/>
      <c r="AB96" s="279"/>
    </row>
    <row r="97" spans="1:27" ht="15" customHeight="1" x14ac:dyDescent="0.25">
      <c r="A97" s="317" t="s">
        <v>105</v>
      </c>
      <c r="B97" s="317"/>
      <c r="N97" s="369"/>
    </row>
    <row r="98" spans="1:27" ht="15" customHeight="1" x14ac:dyDescent="0.25">
      <c r="A98" s="317" t="s">
        <v>106</v>
      </c>
      <c r="B98" s="317"/>
      <c r="N98" s="369"/>
    </row>
    <row r="99" spans="1:27" ht="15" customHeight="1" x14ac:dyDescent="0.25">
      <c r="A99" s="317" t="s">
        <v>107</v>
      </c>
      <c r="B99" s="317"/>
      <c r="N99" s="369"/>
    </row>
    <row r="100" spans="1:27" ht="15" customHeight="1" x14ac:dyDescent="0.25">
      <c r="A100" s="317" t="s">
        <v>108</v>
      </c>
      <c r="B100" s="317"/>
      <c r="C100" s="317"/>
      <c r="N100" s="369"/>
    </row>
    <row r="101" spans="1:27" ht="15" customHeight="1" x14ac:dyDescent="0.25">
      <c r="A101" s="317" t="s">
        <v>109</v>
      </c>
      <c r="B101" s="317"/>
      <c r="C101" s="317"/>
      <c r="N101" s="369"/>
    </row>
    <row r="102" spans="1:27" ht="15" customHeight="1" x14ac:dyDescent="0.25">
      <c r="A102" s="279" t="s">
        <v>110</v>
      </c>
      <c r="C102" s="317"/>
      <c r="N102" s="369"/>
    </row>
    <row r="103" spans="1:27" s="301" customFormat="1" ht="15" customHeight="1" x14ac:dyDescent="0.25">
      <c r="A103" s="279" t="s">
        <v>111</v>
      </c>
      <c r="B103" s="279"/>
      <c r="K103" s="365"/>
      <c r="L103" s="372"/>
      <c r="M103" s="372"/>
      <c r="N103" s="369"/>
      <c r="O103" s="365"/>
      <c r="P103" s="365"/>
      <c r="Q103" s="365"/>
      <c r="S103" s="303"/>
      <c r="T103" s="303"/>
      <c r="U103" s="303"/>
      <c r="V103" s="303"/>
      <c r="W103" s="303"/>
      <c r="X103" s="303"/>
      <c r="Y103" s="387"/>
      <c r="Z103" s="387"/>
      <c r="AA103" s="304"/>
    </row>
    <row r="104" spans="1:27" s="301" customFormat="1" ht="15" customHeight="1" x14ac:dyDescent="0.25">
      <c r="A104" s="301" t="s">
        <v>112</v>
      </c>
      <c r="K104" s="365"/>
      <c r="L104" s="372"/>
      <c r="M104" s="372"/>
      <c r="N104" s="369"/>
      <c r="O104" s="365"/>
      <c r="P104" s="365"/>
      <c r="Q104" s="365"/>
      <c r="S104" s="271"/>
      <c r="T104" s="271"/>
      <c r="U104" s="271"/>
      <c r="V104" s="271"/>
      <c r="W104" s="271"/>
      <c r="X104" s="271"/>
      <c r="Y104" s="384"/>
      <c r="Z104" s="384"/>
      <c r="AA104" s="304"/>
    </row>
    <row r="105" spans="1:27" ht="15" customHeight="1" thickBot="1" x14ac:dyDescent="0.3">
      <c r="A105" s="326"/>
      <c r="B105" s="326"/>
      <c r="C105" s="326"/>
      <c r="D105" s="326"/>
      <c r="E105" s="326"/>
      <c r="F105" s="326"/>
      <c r="G105" s="326"/>
      <c r="H105" s="326"/>
      <c r="I105" s="326"/>
      <c r="J105" s="326"/>
      <c r="K105" s="365"/>
      <c r="L105" s="372"/>
      <c r="M105" s="372"/>
      <c r="N105" s="369"/>
    </row>
    <row r="106" spans="1:27" s="304" customFormat="1" ht="15" customHeight="1" x14ac:dyDescent="0.25">
      <c r="A106" s="284" t="s">
        <v>179</v>
      </c>
      <c r="B106" s="284"/>
      <c r="C106" s="314"/>
      <c r="D106" s="315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A106" s="281"/>
    </row>
    <row r="107" spans="1:27" s="304" customFormat="1" ht="15" customHeight="1" x14ac:dyDescent="0.25">
      <c r="A107" s="284"/>
      <c r="B107" s="284"/>
      <c r="C107" s="314"/>
      <c r="D107" s="315"/>
      <c r="E107" s="336"/>
      <c r="F107" s="315"/>
      <c r="G107" s="337"/>
      <c r="H107" s="337"/>
      <c r="I107" s="315"/>
      <c r="J107" s="338"/>
      <c r="K107" s="380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A107" s="281"/>
    </row>
    <row r="108" spans="1:27" s="304" customFormat="1" ht="15" customHeight="1" x14ac:dyDescent="0.25">
      <c r="A108" s="284" t="s">
        <v>274</v>
      </c>
      <c r="B108" s="284"/>
      <c r="C108" s="339"/>
      <c r="D108" s="317"/>
      <c r="E108" s="317"/>
      <c r="F108" s="317"/>
      <c r="G108" s="317"/>
      <c r="H108" s="315"/>
      <c r="I108" s="315"/>
      <c r="J108" s="315"/>
      <c r="K108" s="377"/>
      <c r="L108" s="363"/>
      <c r="M108" s="366"/>
      <c r="N108" s="369"/>
      <c r="O108" s="363"/>
      <c r="P108" s="363"/>
      <c r="Q108" s="363"/>
      <c r="R108" s="279"/>
      <c r="S108" s="271"/>
      <c r="T108" s="271"/>
      <c r="U108" s="271"/>
      <c r="V108" s="271"/>
      <c r="W108" s="271"/>
      <c r="X108" s="271"/>
      <c r="Y108" s="384"/>
      <c r="Z108" s="384"/>
      <c r="AA108" s="281"/>
    </row>
    <row r="109" spans="1:27" s="304" customFormat="1" ht="15" customHeight="1" x14ac:dyDescent="0.25">
      <c r="A109" s="279" t="s">
        <v>229</v>
      </c>
      <c r="B109" s="308">
        <f>N109</f>
        <v>0.61229044872734373</v>
      </c>
      <c r="C109" s="317" t="s">
        <v>228</v>
      </c>
      <c r="E109" s="317"/>
      <c r="F109" s="317"/>
      <c r="G109" s="317"/>
      <c r="H109" s="315"/>
      <c r="I109" s="315"/>
      <c r="J109" s="315"/>
      <c r="K109" s="377" t="s">
        <v>243</v>
      </c>
      <c r="L109" s="363" t="s">
        <v>237</v>
      </c>
      <c r="M109" s="366" t="s">
        <v>238</v>
      </c>
      <c r="N109" s="369">
        <f>IF($K109="Y",VLOOKUP($L109,DataApril2023,N$6,0)*PercIncrJan2024,VLOOKUP($L109,DataApril2023,N$6,0))</f>
        <v>0.61229044872734373</v>
      </c>
      <c r="O109" s="363"/>
      <c r="P109" s="363"/>
      <c r="Q109" s="363"/>
      <c r="R109" s="279"/>
      <c r="S109" s="270" t="str">
        <f t="shared" ref="S109:S111" si="26">K109</f>
        <v>Y</v>
      </c>
      <c r="T109" s="271" t="str">
        <f>L109</f>
        <v>CFOWOC</v>
      </c>
      <c r="U109" s="271"/>
      <c r="V109" s="271" t="str">
        <f>M109</f>
        <v>Water Operator Certification-C</v>
      </c>
      <c r="W109" s="386">
        <f>ROUND(N109,3)</f>
        <v>0.61199999999999999</v>
      </c>
      <c r="X109" s="271"/>
      <c r="Y109" s="384"/>
      <c r="Z109" s="384"/>
      <c r="AA109" s="281"/>
    </row>
    <row r="110" spans="1:27" s="304" customFormat="1" ht="15" customHeight="1" x14ac:dyDescent="0.25">
      <c r="A110" s="279"/>
      <c r="B110" s="308">
        <f>N110</f>
        <v>0.92284064034804658</v>
      </c>
      <c r="C110" s="317" t="s">
        <v>159</v>
      </c>
      <c r="E110" s="317"/>
      <c r="F110" s="317"/>
      <c r="G110" s="317"/>
      <c r="H110" s="315"/>
      <c r="I110" s="315"/>
      <c r="J110" s="315"/>
      <c r="K110" s="377" t="s">
        <v>243</v>
      </c>
      <c r="L110" s="363" t="s">
        <v>209</v>
      </c>
      <c r="M110" s="366" t="s">
        <v>210</v>
      </c>
      <c r="N110" s="369">
        <f>IF($K110="Y",VLOOKUP($L110,DataApril2023,N$6,0)*PercIncrJan2024,VLOOKUP($L110,DataApril2023,N$6,0))</f>
        <v>0.92284064034804658</v>
      </c>
      <c r="O110" s="363"/>
      <c r="P110" s="363"/>
      <c r="Q110" s="363"/>
      <c r="R110" s="279"/>
      <c r="S110" s="270" t="str">
        <f t="shared" si="26"/>
        <v>Y</v>
      </c>
      <c r="T110" s="271" t="str">
        <f>L110</f>
        <v>CFOWOB</v>
      </c>
      <c r="U110" s="271"/>
      <c r="V110" s="271" t="str">
        <f>M110</f>
        <v>Water Operator Certification-B</v>
      </c>
      <c r="W110" s="386">
        <f>ROUND(N110,3)</f>
        <v>0.92300000000000004</v>
      </c>
      <c r="X110" s="271"/>
      <c r="Y110" s="384"/>
      <c r="Z110" s="384"/>
      <c r="AA110" s="281"/>
    </row>
    <row r="111" spans="1:27" s="304" customFormat="1" ht="15" customHeight="1" x14ac:dyDescent="0.25">
      <c r="A111" s="279"/>
      <c r="B111" s="308">
        <f>N111</f>
        <v>1.2344920737830076</v>
      </c>
      <c r="C111" s="317" t="s">
        <v>160</v>
      </c>
      <c r="E111" s="317"/>
      <c r="F111" s="317"/>
      <c r="G111" s="317"/>
      <c r="H111" s="315"/>
      <c r="I111" s="315"/>
      <c r="J111" s="315"/>
      <c r="K111" s="377" t="s">
        <v>243</v>
      </c>
      <c r="L111" s="363" t="s">
        <v>211</v>
      </c>
      <c r="M111" s="366" t="s">
        <v>212</v>
      </c>
      <c r="N111" s="369">
        <f>IF($K111="Y",VLOOKUP($L111,DataApril2023,N$6,0)*PercIncrJan2024,VLOOKUP($L111,DataApril2023,N$6,0))</f>
        <v>1.2344920737830076</v>
      </c>
      <c r="O111" s="363"/>
      <c r="P111" s="363"/>
      <c r="Q111" s="363"/>
      <c r="R111" s="279"/>
      <c r="S111" s="270" t="str">
        <f t="shared" si="26"/>
        <v>Y</v>
      </c>
      <c r="T111" s="271" t="str">
        <f>L111</f>
        <v>CFOWOA</v>
      </c>
      <c r="U111" s="271"/>
      <c r="V111" s="271" t="str">
        <f>M111</f>
        <v>Water Operator Certification-A</v>
      </c>
      <c r="W111" s="386">
        <f>ROUND(N111,3)</f>
        <v>1.234</v>
      </c>
      <c r="X111" s="271"/>
      <c r="Y111" s="384"/>
      <c r="Z111" s="384"/>
      <c r="AA111" s="281"/>
    </row>
    <row r="112" spans="1:27" s="304" customFormat="1" ht="15" customHeight="1" x14ac:dyDescent="0.25">
      <c r="A112" s="279"/>
      <c r="B112" s="279"/>
      <c r="C112" s="340"/>
      <c r="D112" s="317"/>
      <c r="E112" s="317"/>
      <c r="F112" s="317"/>
      <c r="G112" s="317"/>
      <c r="H112" s="315"/>
      <c r="I112" s="315"/>
      <c r="J112" s="315"/>
      <c r="K112" s="377"/>
      <c r="L112" s="363"/>
      <c r="M112" s="366"/>
      <c r="N112" s="369"/>
      <c r="O112" s="363"/>
      <c r="P112" s="363"/>
      <c r="Q112" s="363"/>
      <c r="R112" s="279"/>
      <c r="S112" s="271"/>
      <c r="T112" s="271"/>
      <c r="U112" s="271"/>
      <c r="V112" s="271"/>
      <c r="W112" s="271"/>
      <c r="X112" s="271"/>
      <c r="Y112" s="384"/>
      <c r="Z112" s="384"/>
      <c r="AA112" s="281"/>
    </row>
    <row r="113" spans="1:28" s="301" customFormat="1" ht="15" customHeight="1" x14ac:dyDescent="0.25">
      <c r="A113" s="279" t="s">
        <v>275</v>
      </c>
      <c r="B113" s="279"/>
      <c r="C113" s="325"/>
      <c r="D113" s="317"/>
      <c r="E113" s="317"/>
      <c r="F113" s="317"/>
      <c r="G113" s="317"/>
      <c r="H113" s="317"/>
      <c r="I113" s="317"/>
      <c r="J113" s="317"/>
      <c r="K113" s="377"/>
      <c r="L113" s="363"/>
      <c r="M113" s="366"/>
      <c r="N113" s="369"/>
      <c r="O113" s="363"/>
      <c r="P113" s="363"/>
      <c r="Q113" s="363"/>
      <c r="R113" s="279"/>
      <c r="S113" s="271"/>
      <c r="T113" s="271"/>
      <c r="U113" s="271"/>
      <c r="V113" s="271"/>
      <c r="W113" s="271"/>
      <c r="X113" s="271"/>
      <c r="Y113" s="271"/>
      <c r="Z113" s="271"/>
      <c r="AA113" s="279"/>
    </row>
    <row r="114" spans="1:28" s="301" customFormat="1" ht="15" customHeight="1" x14ac:dyDescent="0.25">
      <c r="A114" s="279"/>
      <c r="B114" s="308">
        <f>N114</f>
        <v>0.42948430756054673</v>
      </c>
      <c r="C114" s="317" t="s">
        <v>161</v>
      </c>
      <c r="E114" s="317"/>
      <c r="F114" s="317"/>
      <c r="G114" s="317"/>
      <c r="H114" s="317"/>
      <c r="I114" s="317"/>
      <c r="J114" s="317"/>
      <c r="K114" s="377" t="s">
        <v>243</v>
      </c>
      <c r="L114" s="363" t="s">
        <v>213</v>
      </c>
      <c r="M114" s="366" t="s">
        <v>214</v>
      </c>
      <c r="N114" s="369">
        <f>IF($K114="Y",VLOOKUP($L114,DataApril2023,N$6,0)*PercIncrJan2024,VLOOKUP($L114,DataApril2023,N$6,0))</f>
        <v>0.42948430756054673</v>
      </c>
      <c r="O114" s="363"/>
      <c r="P114" s="363"/>
      <c r="Q114" s="363"/>
      <c r="R114" s="279"/>
      <c r="S114" s="270" t="str">
        <f t="shared" ref="S114:S115" si="27">K114</f>
        <v>Y</v>
      </c>
      <c r="T114" s="271" t="str">
        <f>L114</f>
        <v>CFOHWP</v>
      </c>
      <c r="U114" s="271"/>
      <c r="V114" s="271" t="str">
        <f>M114</f>
        <v>TL-Hazwoper-CFO</v>
      </c>
      <c r="W114" s="386">
        <f>ROUND(N114,3)</f>
        <v>0.42899999999999999</v>
      </c>
      <c r="X114" s="271"/>
      <c r="Y114" s="271"/>
      <c r="Z114" s="271"/>
      <c r="AA114" s="279"/>
    </row>
    <row r="115" spans="1:28" s="301" customFormat="1" ht="15" customHeight="1" x14ac:dyDescent="0.25">
      <c r="B115" s="308">
        <f>N115</f>
        <v>1.2521119428111325</v>
      </c>
      <c r="C115" s="343" t="s">
        <v>162</v>
      </c>
      <c r="E115" s="343"/>
      <c r="F115" s="343"/>
      <c r="G115" s="343"/>
      <c r="H115" s="343"/>
      <c r="I115" s="343"/>
      <c r="J115" s="343"/>
      <c r="K115" s="383" t="s">
        <v>243</v>
      </c>
      <c r="L115" s="363" t="s">
        <v>215</v>
      </c>
      <c r="M115" s="366" t="s">
        <v>216</v>
      </c>
      <c r="N115" s="369">
        <f>IF($K115="Y",VLOOKUP($L115,DataApril2023,N$6,0)*PercIncrJan2024,VLOOKUP($L115,DataApril2023,N$6,0))</f>
        <v>1.2521119428111325</v>
      </c>
      <c r="O115" s="363"/>
      <c r="P115" s="363"/>
      <c r="Q115" s="363"/>
      <c r="R115" s="279"/>
      <c r="S115" s="270" t="str">
        <f t="shared" si="27"/>
        <v>Y</v>
      </c>
      <c r="T115" s="271" t="str">
        <f>L115</f>
        <v>CFORS2</v>
      </c>
      <c r="U115" s="271"/>
      <c r="V115" s="271" t="str">
        <f>M115</f>
        <v>TL-Respirator-Forema Water Mai</v>
      </c>
      <c r="W115" s="386">
        <f>ROUND(N115,3)</f>
        <v>1.252</v>
      </c>
      <c r="X115" s="271"/>
      <c r="Y115" s="271"/>
      <c r="Z115" s="271"/>
      <c r="AA115" s="279"/>
    </row>
    <row r="116" spans="1:28" s="301" customFormat="1" ht="15" customHeight="1" x14ac:dyDescent="0.25">
      <c r="C116" s="342"/>
      <c r="D116" s="343"/>
      <c r="E116" s="343"/>
      <c r="F116" s="343"/>
      <c r="G116" s="343"/>
      <c r="H116" s="343"/>
      <c r="I116" s="343"/>
      <c r="J116" s="343"/>
      <c r="K116" s="383"/>
      <c r="L116" s="363"/>
      <c r="M116" s="366"/>
      <c r="N116" s="369"/>
      <c r="O116" s="363"/>
      <c r="P116" s="363"/>
      <c r="Q116" s="363"/>
      <c r="R116" s="279"/>
      <c r="S116" s="271"/>
      <c r="T116" s="271"/>
      <c r="U116" s="271"/>
      <c r="V116" s="271"/>
      <c r="W116" s="271"/>
      <c r="X116" s="271"/>
      <c r="Y116" s="271"/>
      <c r="Z116" s="271"/>
      <c r="AA116" s="279"/>
    </row>
    <row r="117" spans="1:28" s="281" customFormat="1" ht="15" customHeight="1" x14ac:dyDescent="0.25">
      <c r="A117" s="284" t="s">
        <v>256</v>
      </c>
      <c r="B117" s="284"/>
      <c r="C117" s="314"/>
      <c r="D117" s="315"/>
      <c r="E117" s="315"/>
      <c r="F117" s="315"/>
      <c r="G117" s="315"/>
      <c r="H117" s="276"/>
      <c r="I117" s="276"/>
      <c r="J117" s="276"/>
      <c r="K117" s="363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A117" s="272"/>
      <c r="AB117" s="272"/>
    </row>
    <row r="118" spans="1:28" s="281" customFormat="1" ht="15" customHeight="1" x14ac:dyDescent="0.25">
      <c r="A118" s="316" t="s">
        <v>168</v>
      </c>
      <c r="B118" s="316"/>
      <c r="D118" s="315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A118" s="272"/>
      <c r="AB118" s="272"/>
    </row>
    <row r="119" spans="1:28" s="281" customFormat="1" ht="15" customHeight="1" x14ac:dyDescent="0.25">
      <c r="A119" s="314"/>
      <c r="B119" s="314"/>
      <c r="C119" s="279" t="s">
        <v>170</v>
      </c>
      <c r="D119" s="315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A119" s="272"/>
      <c r="AB119" s="272"/>
    </row>
    <row r="120" spans="1:28" s="281" customFormat="1" ht="15" customHeight="1" x14ac:dyDescent="0.25">
      <c r="A120" s="313"/>
      <c r="B120" s="313"/>
      <c r="C120" s="325" t="s">
        <v>171</v>
      </c>
      <c r="D120" s="315"/>
      <c r="E120" s="315"/>
      <c r="F120" s="315"/>
      <c r="G120" s="315"/>
      <c r="H120" s="276"/>
      <c r="I120" s="276"/>
      <c r="J120" s="276"/>
      <c r="K120" s="366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A120" s="272"/>
      <c r="AB120" s="272"/>
    </row>
    <row r="121" spans="1:28" s="281" customFormat="1" ht="15" customHeight="1" x14ac:dyDescent="0.25">
      <c r="A121" s="313"/>
      <c r="B121" s="313"/>
      <c r="C121" s="325" t="s">
        <v>169</v>
      </c>
      <c r="D121" s="315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A121" s="272"/>
      <c r="AB121" s="272"/>
    </row>
    <row r="122" spans="1:28" s="281" customFormat="1" ht="15" customHeight="1" x14ac:dyDescent="0.25">
      <c r="C122" s="314"/>
      <c r="D122" s="315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A122" s="272"/>
      <c r="AB122" s="272"/>
    </row>
    <row r="123" spans="1:28" s="281" customFormat="1" ht="15" customHeight="1" x14ac:dyDescent="0.25">
      <c r="A123" s="279" t="s">
        <v>172</v>
      </c>
      <c r="B123" s="279"/>
      <c r="C123" s="314"/>
      <c r="D123" s="315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A123" s="272"/>
      <c r="AB123" s="272"/>
    </row>
    <row r="124" spans="1:28" s="281" customFormat="1" ht="15" customHeight="1" x14ac:dyDescent="0.25">
      <c r="A124" s="279" t="s">
        <v>173</v>
      </c>
      <c r="B124" s="279"/>
      <c r="C124" s="314"/>
      <c r="D124" s="315"/>
      <c r="E124" s="315"/>
      <c r="F124" s="315"/>
      <c r="G124" s="315"/>
      <c r="H124" s="276"/>
      <c r="I124" s="276"/>
      <c r="J124" s="276"/>
      <c r="K124" s="363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A124" s="272"/>
      <c r="AB124" s="272"/>
    </row>
    <row r="125" spans="1:28" s="281" customFormat="1" ht="15" customHeight="1" x14ac:dyDescent="0.25">
      <c r="A125" s="279" t="s">
        <v>174</v>
      </c>
      <c r="B125" s="279"/>
      <c r="C125" s="314"/>
      <c r="D125" s="313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A125" s="272"/>
      <c r="AB125" s="272"/>
    </row>
    <row r="126" spans="1:28" s="281" customFormat="1" ht="15" customHeight="1" x14ac:dyDescent="0.25">
      <c r="A126" s="279"/>
      <c r="B126" s="279"/>
      <c r="C126" s="314"/>
      <c r="D126" s="313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A126" s="272"/>
      <c r="AB126" s="272"/>
    </row>
    <row r="127" spans="1:28" s="281" customFormat="1" ht="15" customHeight="1" x14ac:dyDescent="0.25">
      <c r="A127" s="279" t="s">
        <v>176</v>
      </c>
      <c r="B127" s="279"/>
      <c r="C127" s="314"/>
      <c r="D127" s="313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A127" s="272"/>
      <c r="AB127" s="272"/>
    </row>
    <row r="128" spans="1:28" s="281" customFormat="1" ht="15" customHeight="1" x14ac:dyDescent="0.25">
      <c r="A128" s="279" t="s">
        <v>175</v>
      </c>
      <c r="B128" s="279"/>
      <c r="C128" s="314"/>
      <c r="D128" s="313"/>
      <c r="E128" s="313"/>
      <c r="F128" s="313"/>
      <c r="G128" s="313"/>
      <c r="H128" s="277"/>
      <c r="I128" s="277"/>
      <c r="J128" s="277"/>
      <c r="K128" s="366"/>
      <c r="L128" s="366"/>
      <c r="M128" s="370"/>
      <c r="N128" s="363"/>
      <c r="O128" s="363"/>
      <c r="P128" s="363"/>
      <c r="Q128" s="366"/>
      <c r="R128" s="268"/>
      <c r="S128" s="271"/>
      <c r="T128" s="271"/>
      <c r="U128" s="271"/>
      <c r="V128" s="271"/>
      <c r="W128" s="271"/>
      <c r="X128" s="384"/>
      <c r="Y128" s="384"/>
      <c r="Z128" s="384"/>
      <c r="AA128" s="272"/>
      <c r="AB128" s="272"/>
    </row>
    <row r="129" spans="1:27" s="304" customFormat="1" ht="15" customHeight="1" x14ac:dyDescent="0.25">
      <c r="A129" s="313"/>
      <c r="B129" s="313"/>
      <c r="C129" s="313"/>
      <c r="D129" s="313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A129" s="281"/>
    </row>
    <row r="130" spans="1:27" s="304" customFormat="1" ht="15" customHeight="1" x14ac:dyDescent="0.25">
      <c r="A130" s="313"/>
      <c r="B130" s="313"/>
      <c r="C130" s="313"/>
      <c r="D130" s="313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A130" s="281"/>
    </row>
    <row r="131" spans="1:27" s="304" customFormat="1" ht="15" customHeight="1" x14ac:dyDescent="0.25">
      <c r="A131" s="313"/>
      <c r="B131" s="313"/>
      <c r="C131" s="313"/>
      <c r="D131" s="313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A131" s="281"/>
    </row>
    <row r="132" spans="1:27" s="304" customFormat="1" ht="15" customHeight="1" x14ac:dyDescent="0.25">
      <c r="A132" s="313"/>
      <c r="B132" s="313"/>
      <c r="C132" s="313"/>
      <c r="D132" s="313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A132" s="281"/>
    </row>
    <row r="133" spans="1:27" s="304" customFormat="1" ht="15" customHeight="1" x14ac:dyDescent="0.25">
      <c r="A133" s="313"/>
      <c r="B133" s="279" t="s">
        <v>304</v>
      </c>
      <c r="C133" s="279"/>
      <c r="D133" s="279"/>
      <c r="E133" s="279" t="s">
        <v>305</v>
      </c>
      <c r="F133" s="279"/>
      <c r="H133" s="313"/>
      <c r="I133" s="313"/>
      <c r="J133" s="313"/>
      <c r="K133" s="363"/>
      <c r="L133" s="366"/>
      <c r="M133" s="366"/>
      <c r="N133" s="365"/>
      <c r="O133" s="363"/>
      <c r="P133" s="363"/>
      <c r="Q133" s="363"/>
      <c r="R133" s="279"/>
      <c r="S133" s="271"/>
      <c r="T133" s="271"/>
      <c r="U133" s="271"/>
      <c r="V133" s="271"/>
      <c r="W133" s="271"/>
      <c r="X133" s="271"/>
      <c r="Y133" s="384"/>
      <c r="Z133" s="384"/>
      <c r="AA133" s="281"/>
    </row>
  </sheetData>
  <sheetProtection sheet="1" objects="1" scenarios="1"/>
  <printOptions horizontalCentered="1"/>
  <pageMargins left="0.25" right="0.25" top="0.75" bottom="0.75" header="0.3" footer="0.3"/>
  <pageSetup scale="72" fitToHeight="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7CB3-C469-4589-B673-CA8A52562967}">
  <sheetPr>
    <pageSetUpPr fitToPage="1"/>
  </sheetPr>
  <dimension ref="A1:AB133"/>
  <sheetViews>
    <sheetView showGridLines="0" topLeftCell="A124" zoomScaleNormal="100" workbookViewId="0">
      <selection activeCell="D139" sqref="D139"/>
    </sheetView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79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customWidth="1"/>
    <col min="11" max="11" width="16.57031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7" width="7.5703125" style="363" hidden="1" customWidth="1"/>
    <col min="18" max="18" width="0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7" max="27" width="9.140625" style="281"/>
    <col min="28" max="16384" width="9.140625" style="279"/>
  </cols>
  <sheetData>
    <row r="1" spans="1:27" x14ac:dyDescent="0.25">
      <c r="A1" s="279" t="s">
        <v>303</v>
      </c>
    </row>
    <row r="2" spans="1:27" ht="15" customHeight="1" x14ac:dyDescent="0.25">
      <c r="A2" s="278" t="s">
        <v>157</v>
      </c>
      <c r="B2" s="278"/>
      <c r="K2" s="363" t="s">
        <v>285</v>
      </c>
      <c r="L2" s="364">
        <v>1.0075000000000001</v>
      </c>
      <c r="M2" s="364"/>
    </row>
    <row r="3" spans="1:27" ht="15" customHeight="1" x14ac:dyDescent="0.25">
      <c r="A3" s="282" t="s">
        <v>290</v>
      </c>
      <c r="B3" s="278"/>
      <c r="C3" s="283"/>
      <c r="D3" s="283"/>
      <c r="E3" s="284"/>
      <c r="F3" s="283"/>
      <c r="G3" s="283"/>
      <c r="H3" s="283"/>
      <c r="I3" s="283"/>
    </row>
    <row r="4" spans="1:27" ht="15" customHeight="1" x14ac:dyDescent="0.25">
      <c r="A4" s="285" t="s">
        <v>2</v>
      </c>
      <c r="B4" s="286"/>
      <c r="C4" s="285"/>
      <c r="D4" s="287"/>
      <c r="E4" s="288"/>
      <c r="F4" s="287"/>
      <c r="G4" s="287"/>
      <c r="H4" s="287"/>
      <c r="I4" s="287"/>
      <c r="J4" s="289"/>
    </row>
    <row r="5" spans="1:27" ht="15" customHeight="1" x14ac:dyDescent="0.25">
      <c r="A5" s="290" t="s">
        <v>286</v>
      </c>
      <c r="B5" s="286"/>
      <c r="C5" s="285"/>
      <c r="D5" s="287"/>
      <c r="E5" s="288"/>
      <c r="F5" s="287"/>
      <c r="G5" s="287"/>
      <c r="H5" s="287"/>
      <c r="I5" s="287"/>
      <c r="J5" s="289"/>
      <c r="N5" s="366"/>
      <c r="O5" s="366"/>
      <c r="P5" s="366"/>
      <c r="Q5" s="366"/>
    </row>
    <row r="6" spans="1:27" ht="15" customHeight="1" x14ac:dyDescent="0.25">
      <c r="A6" s="290"/>
      <c r="B6" s="286"/>
      <c r="C6" s="285"/>
      <c r="D6" s="287"/>
      <c r="E6" s="288"/>
      <c r="F6" s="287"/>
      <c r="G6" s="287"/>
      <c r="H6" s="287"/>
      <c r="I6" s="287"/>
      <c r="J6" s="289"/>
      <c r="N6" s="365">
        <v>3</v>
      </c>
      <c r="O6" s="363">
        <f>N6+1</f>
        <v>4</v>
      </c>
      <c r="P6" s="363">
        <f t="shared" ref="P6:Q6" si="0">O6+1</f>
        <v>5</v>
      </c>
      <c r="Q6" s="363">
        <f t="shared" si="0"/>
        <v>6</v>
      </c>
    </row>
    <row r="7" spans="1:27" ht="30" x14ac:dyDescent="0.25">
      <c r="A7" s="291" t="s">
        <v>236</v>
      </c>
      <c r="B7" s="291" t="s">
        <v>233</v>
      </c>
      <c r="C7" s="291" t="s">
        <v>234</v>
      </c>
      <c r="D7" s="291" t="s">
        <v>235</v>
      </c>
      <c r="E7" s="292" t="s">
        <v>156</v>
      </c>
      <c r="F7" s="293" t="s">
        <v>11</v>
      </c>
      <c r="G7" s="293" t="s">
        <v>12</v>
      </c>
      <c r="H7" s="293" t="s">
        <v>13</v>
      </c>
      <c r="I7" s="293" t="s">
        <v>40</v>
      </c>
      <c r="J7" s="281"/>
      <c r="K7" s="367" t="s">
        <v>239</v>
      </c>
      <c r="L7" s="368" t="s">
        <v>4</v>
      </c>
      <c r="M7" s="368" t="s">
        <v>230</v>
      </c>
      <c r="N7" s="367" t="s">
        <v>11</v>
      </c>
      <c r="O7" s="367" t="s">
        <v>12</v>
      </c>
      <c r="P7" s="367" t="s">
        <v>13</v>
      </c>
      <c r="Q7" s="367" t="s">
        <v>40</v>
      </c>
      <c r="S7" s="294" t="s">
        <v>239</v>
      </c>
      <c r="T7" s="294" t="str">
        <f>L7</f>
        <v>Job Code</v>
      </c>
      <c r="U7" s="294" t="s">
        <v>299</v>
      </c>
      <c r="V7" s="294" t="s">
        <v>230</v>
      </c>
      <c r="W7" s="294" t="str">
        <f>F7</f>
        <v>Step 1</v>
      </c>
      <c r="X7" s="294" t="str">
        <f>G7</f>
        <v>Step 2</v>
      </c>
      <c r="Y7" s="294" t="str">
        <f>H7</f>
        <v>Step 3</v>
      </c>
      <c r="Z7" s="294" t="str">
        <f>I7</f>
        <v>Step 4</v>
      </c>
      <c r="AA7" s="279"/>
    </row>
    <row r="8" spans="1:27" ht="15" customHeight="1" x14ac:dyDescent="0.25">
      <c r="A8" s="295" t="s">
        <v>231</v>
      </c>
      <c r="B8" s="296" t="s">
        <v>232</v>
      </c>
      <c r="C8" s="295" t="s">
        <v>17</v>
      </c>
      <c r="D8" s="295" t="s">
        <v>14</v>
      </c>
      <c r="E8" s="279" t="s">
        <v>16</v>
      </c>
      <c r="F8" s="298">
        <f>N8</f>
        <v>38.167948299675125</v>
      </c>
      <c r="G8" s="298">
        <f t="shared" ref="G8:I8" si="1">O8</f>
        <v>39.32182947265445</v>
      </c>
      <c r="H8" s="298">
        <f t="shared" si="1"/>
        <v>40.486805656912445</v>
      </c>
      <c r="I8" s="298">
        <f t="shared" si="1"/>
        <v>41.708366398691524</v>
      </c>
      <c r="J8" s="281"/>
      <c r="K8" s="363" t="s">
        <v>243</v>
      </c>
      <c r="L8" s="366" t="str">
        <f>D8</f>
        <v>04540C</v>
      </c>
      <c r="M8" s="366" t="str">
        <f>E8</f>
        <v>Foreman Bridge Maintenance</v>
      </c>
      <c r="N8" s="369">
        <f t="shared" ref="N8:Q20" si="2">IF($K8="Y",VLOOKUP($L8,DataJan2024,N$6,0)*PercIncrApril2024,VLOOKUP($L8,DataJan2024,N$6,0))</f>
        <v>38.167948299675125</v>
      </c>
      <c r="O8" s="369">
        <f t="shared" si="2"/>
        <v>39.32182947265445</v>
      </c>
      <c r="P8" s="369">
        <f t="shared" si="2"/>
        <v>40.486805656912445</v>
      </c>
      <c r="Q8" s="369">
        <f t="shared" si="2"/>
        <v>41.708366398691524</v>
      </c>
      <c r="S8" s="270" t="str">
        <f>K8</f>
        <v>Y</v>
      </c>
      <c r="T8" s="271" t="str">
        <f t="shared" ref="T8:T20" si="3">D8</f>
        <v>04540C</v>
      </c>
      <c r="U8" s="385" t="str">
        <f t="shared" ref="U8:U20" si="4">B8</f>
        <v>05</v>
      </c>
      <c r="V8" s="271" t="str">
        <f t="shared" ref="V8:V20" si="5">E8</f>
        <v>Foreman Bridge Maintenance</v>
      </c>
      <c r="W8" s="386">
        <f t="shared" ref="W8:W20" si="6">ROUND(N8,3)</f>
        <v>38.167999999999999</v>
      </c>
      <c r="X8" s="386">
        <f t="shared" ref="X8:X20" si="7">ROUND(O8,3)</f>
        <v>39.322000000000003</v>
      </c>
      <c r="Y8" s="386">
        <f t="shared" ref="Y8:Y20" si="8">ROUND(P8,3)</f>
        <v>40.487000000000002</v>
      </c>
      <c r="Z8" s="386">
        <f t="shared" ref="Z8:Z20" si="9">ROUND(Q8,3)</f>
        <v>41.707999999999998</v>
      </c>
      <c r="AA8" s="279"/>
    </row>
    <row r="9" spans="1:27" ht="15" customHeight="1" x14ac:dyDescent="0.25">
      <c r="A9" s="295" t="s">
        <v>231</v>
      </c>
      <c r="B9" s="296" t="s">
        <v>232</v>
      </c>
      <c r="C9" s="295" t="s">
        <v>17</v>
      </c>
      <c r="D9" s="295" t="s">
        <v>165</v>
      </c>
      <c r="E9" s="279" t="s">
        <v>166</v>
      </c>
      <c r="F9" s="298">
        <f t="shared" ref="F9:F20" si="10">N9</f>
        <v>38.167948299675125</v>
      </c>
      <c r="G9" s="298">
        <f t="shared" ref="G9:G20" si="11">O9</f>
        <v>39.32182947265445</v>
      </c>
      <c r="H9" s="298">
        <f t="shared" ref="H9:H20" si="12">P9</f>
        <v>40.486805656912445</v>
      </c>
      <c r="I9" s="298">
        <f t="shared" ref="I9:I20" si="13">Q9</f>
        <v>41.708366398691524</v>
      </c>
      <c r="J9" s="281"/>
      <c r="K9" s="363" t="s">
        <v>243</v>
      </c>
      <c r="L9" s="366" t="str">
        <f t="shared" ref="L9:M20" si="14">D9</f>
        <v>04585C</v>
      </c>
      <c r="M9" s="366" t="str">
        <f t="shared" si="14"/>
        <v>Foreman Construction Maintenance Grounds</v>
      </c>
      <c r="N9" s="369">
        <f t="shared" si="2"/>
        <v>38.167948299675125</v>
      </c>
      <c r="O9" s="369">
        <f t="shared" si="2"/>
        <v>39.32182947265445</v>
      </c>
      <c r="P9" s="369">
        <f t="shared" si="2"/>
        <v>40.486805656912445</v>
      </c>
      <c r="Q9" s="369">
        <f t="shared" si="2"/>
        <v>41.708366398691524</v>
      </c>
      <c r="S9" s="270" t="str">
        <f t="shared" ref="S9:S20" si="15">K9</f>
        <v>Y</v>
      </c>
      <c r="T9" s="271" t="str">
        <f t="shared" si="3"/>
        <v>04585C</v>
      </c>
      <c r="U9" s="385" t="str">
        <f t="shared" si="4"/>
        <v>05</v>
      </c>
      <c r="V9" s="271" t="str">
        <f t="shared" si="5"/>
        <v>Foreman Construction Maintenance Grounds</v>
      </c>
      <c r="W9" s="386">
        <f t="shared" si="6"/>
        <v>38.167999999999999</v>
      </c>
      <c r="X9" s="386">
        <f t="shared" si="7"/>
        <v>39.322000000000003</v>
      </c>
      <c r="Y9" s="386">
        <f t="shared" si="8"/>
        <v>40.487000000000002</v>
      </c>
      <c r="Z9" s="386">
        <f t="shared" si="9"/>
        <v>41.707999999999998</v>
      </c>
      <c r="AA9" s="279"/>
    </row>
    <row r="10" spans="1:27" ht="15" customHeight="1" x14ac:dyDescent="0.25">
      <c r="A10" s="295" t="s">
        <v>231</v>
      </c>
      <c r="B10" s="296" t="s">
        <v>232</v>
      </c>
      <c r="C10" s="295" t="s">
        <v>17</v>
      </c>
      <c r="D10" s="295" t="s">
        <v>18</v>
      </c>
      <c r="E10" s="279" t="s">
        <v>19</v>
      </c>
      <c r="F10" s="298">
        <f t="shared" si="10"/>
        <v>38.167948299675125</v>
      </c>
      <c r="G10" s="298">
        <f t="shared" si="11"/>
        <v>39.32182947265445</v>
      </c>
      <c r="H10" s="298">
        <f t="shared" si="12"/>
        <v>40.486805656912445</v>
      </c>
      <c r="I10" s="298">
        <f t="shared" si="13"/>
        <v>41.708366398691524</v>
      </c>
      <c r="J10" s="281"/>
      <c r="K10" s="363" t="s">
        <v>243</v>
      </c>
      <c r="L10" s="366" t="str">
        <f t="shared" si="14"/>
        <v>04590C</v>
      </c>
      <c r="M10" s="366" t="str">
        <f t="shared" si="14"/>
        <v>Foreman Construction/Maintenance Transportation</v>
      </c>
      <c r="N10" s="369">
        <f t="shared" si="2"/>
        <v>38.167948299675125</v>
      </c>
      <c r="O10" s="369">
        <f t="shared" si="2"/>
        <v>39.32182947265445</v>
      </c>
      <c r="P10" s="369">
        <f t="shared" si="2"/>
        <v>40.486805656912445</v>
      </c>
      <c r="Q10" s="369">
        <f t="shared" si="2"/>
        <v>41.708366398691524</v>
      </c>
      <c r="S10" s="270" t="str">
        <f t="shared" si="15"/>
        <v>Y</v>
      </c>
      <c r="T10" s="271" t="str">
        <f t="shared" si="3"/>
        <v>04590C</v>
      </c>
      <c r="U10" s="385" t="str">
        <f t="shared" si="4"/>
        <v>05</v>
      </c>
      <c r="V10" s="271" t="str">
        <f t="shared" si="5"/>
        <v>Foreman Construction/Maintenance Transportation</v>
      </c>
      <c r="W10" s="386">
        <f t="shared" si="6"/>
        <v>38.167999999999999</v>
      </c>
      <c r="X10" s="386">
        <f t="shared" si="7"/>
        <v>39.322000000000003</v>
      </c>
      <c r="Y10" s="386">
        <f t="shared" si="8"/>
        <v>40.487000000000002</v>
      </c>
      <c r="Z10" s="386">
        <f t="shared" si="9"/>
        <v>41.707999999999998</v>
      </c>
      <c r="AA10" s="279"/>
    </row>
    <row r="11" spans="1:27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22</v>
      </c>
      <c r="E11" s="279" t="s">
        <v>23</v>
      </c>
      <c r="F11" s="298">
        <f t="shared" si="10"/>
        <v>38.167948299675125</v>
      </c>
      <c r="G11" s="298">
        <f t="shared" si="11"/>
        <v>39.32182947265445</v>
      </c>
      <c r="H11" s="298">
        <f t="shared" si="12"/>
        <v>40.486805656912445</v>
      </c>
      <c r="I11" s="298">
        <f t="shared" si="13"/>
        <v>41.708366398691524</v>
      </c>
      <c r="J11" s="281"/>
      <c r="K11" s="363" t="s">
        <v>243</v>
      </c>
      <c r="L11" s="366" t="str">
        <f t="shared" si="14"/>
        <v>04800C</v>
      </c>
      <c r="M11" s="366" t="str">
        <f t="shared" si="14"/>
        <v>Foreman Parking Meter Services</v>
      </c>
      <c r="N11" s="369">
        <f t="shared" si="2"/>
        <v>38.167948299675125</v>
      </c>
      <c r="O11" s="369">
        <f t="shared" si="2"/>
        <v>39.32182947265445</v>
      </c>
      <c r="P11" s="369">
        <f t="shared" si="2"/>
        <v>40.486805656912445</v>
      </c>
      <c r="Q11" s="369">
        <f t="shared" si="2"/>
        <v>41.708366398691524</v>
      </c>
      <c r="S11" s="270" t="str">
        <f t="shared" si="15"/>
        <v>Y</v>
      </c>
      <c r="T11" s="271" t="str">
        <f t="shared" si="3"/>
        <v>04800C</v>
      </c>
      <c r="U11" s="385" t="str">
        <f t="shared" si="4"/>
        <v>05</v>
      </c>
      <c r="V11" s="271" t="str">
        <f t="shared" si="5"/>
        <v>Foreman Parking Meter Services</v>
      </c>
      <c r="W11" s="386">
        <f t="shared" si="6"/>
        <v>38.167999999999999</v>
      </c>
      <c r="X11" s="386">
        <f t="shared" si="7"/>
        <v>39.322000000000003</v>
      </c>
      <c r="Y11" s="386">
        <f t="shared" si="8"/>
        <v>40.487000000000002</v>
      </c>
      <c r="Z11" s="386">
        <f t="shared" si="9"/>
        <v>41.707999999999998</v>
      </c>
      <c r="AA11" s="279"/>
    </row>
    <row r="12" spans="1:27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24</v>
      </c>
      <c r="E12" s="279" t="s">
        <v>25</v>
      </c>
      <c r="F12" s="298">
        <f t="shared" si="10"/>
        <v>38.167948299675125</v>
      </c>
      <c r="G12" s="298">
        <f t="shared" si="11"/>
        <v>39.32182947265445</v>
      </c>
      <c r="H12" s="298">
        <f t="shared" si="12"/>
        <v>40.486805656912445</v>
      </c>
      <c r="I12" s="298">
        <f t="shared" si="13"/>
        <v>41.708366398691524</v>
      </c>
      <c r="J12" s="281"/>
      <c r="K12" s="363" t="s">
        <v>243</v>
      </c>
      <c r="L12" s="366" t="str">
        <f t="shared" si="14"/>
        <v>04810C</v>
      </c>
      <c r="M12" s="366" t="str">
        <f t="shared" si="14"/>
        <v>Foreman Paving Construction</v>
      </c>
      <c r="N12" s="369">
        <f t="shared" si="2"/>
        <v>38.167948299675125</v>
      </c>
      <c r="O12" s="369">
        <f t="shared" si="2"/>
        <v>39.32182947265445</v>
      </c>
      <c r="P12" s="369">
        <f t="shared" si="2"/>
        <v>40.486805656912445</v>
      </c>
      <c r="Q12" s="369">
        <f t="shared" si="2"/>
        <v>41.708366398691524</v>
      </c>
      <c r="S12" s="270" t="str">
        <f t="shared" si="15"/>
        <v>Y</v>
      </c>
      <c r="T12" s="271" t="str">
        <f t="shared" si="3"/>
        <v>04810C</v>
      </c>
      <c r="U12" s="385" t="str">
        <f t="shared" si="4"/>
        <v>05</v>
      </c>
      <c r="V12" s="271" t="str">
        <f t="shared" si="5"/>
        <v>Foreman Paving Construction</v>
      </c>
      <c r="W12" s="386">
        <f t="shared" si="6"/>
        <v>38.167999999999999</v>
      </c>
      <c r="X12" s="386">
        <f t="shared" si="7"/>
        <v>39.322000000000003</v>
      </c>
      <c r="Y12" s="386">
        <f t="shared" si="8"/>
        <v>40.487000000000002</v>
      </c>
      <c r="Z12" s="386">
        <f t="shared" si="9"/>
        <v>41.707999999999998</v>
      </c>
      <c r="AA12" s="279"/>
    </row>
    <row r="13" spans="1:27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26</v>
      </c>
      <c r="E13" s="279" t="s">
        <v>27</v>
      </c>
      <c r="F13" s="298">
        <f t="shared" si="10"/>
        <v>38.167948299675125</v>
      </c>
      <c r="G13" s="298">
        <f t="shared" si="11"/>
        <v>39.32182947265445</v>
      </c>
      <c r="H13" s="298">
        <f t="shared" si="12"/>
        <v>40.486805656912445</v>
      </c>
      <c r="I13" s="298">
        <f t="shared" si="13"/>
        <v>41.708366398691524</v>
      </c>
      <c r="J13" s="281"/>
      <c r="K13" s="363" t="s">
        <v>243</v>
      </c>
      <c r="L13" s="366" t="str">
        <f t="shared" si="14"/>
        <v>04890C</v>
      </c>
      <c r="M13" s="366" t="str">
        <f t="shared" si="14"/>
        <v>Foreman Ramp Repair &amp; Restoration</v>
      </c>
      <c r="N13" s="369">
        <f t="shared" si="2"/>
        <v>38.167948299675125</v>
      </c>
      <c r="O13" s="369">
        <f t="shared" si="2"/>
        <v>39.32182947265445</v>
      </c>
      <c r="P13" s="369">
        <f t="shared" si="2"/>
        <v>40.486805656912445</v>
      </c>
      <c r="Q13" s="369">
        <f t="shared" si="2"/>
        <v>41.708366398691524</v>
      </c>
      <c r="S13" s="270" t="str">
        <f t="shared" si="15"/>
        <v>Y</v>
      </c>
      <c r="T13" s="271" t="str">
        <f t="shared" si="3"/>
        <v>04890C</v>
      </c>
      <c r="U13" s="385" t="str">
        <f t="shared" si="4"/>
        <v>05</v>
      </c>
      <c r="V13" s="271" t="str">
        <f t="shared" si="5"/>
        <v>Foreman Ramp Repair &amp; Restoration</v>
      </c>
      <c r="W13" s="386">
        <f t="shared" si="6"/>
        <v>38.167999999999999</v>
      </c>
      <c r="X13" s="386">
        <f t="shared" si="7"/>
        <v>39.322000000000003</v>
      </c>
      <c r="Y13" s="386">
        <f t="shared" si="8"/>
        <v>40.487000000000002</v>
      </c>
      <c r="Z13" s="386">
        <f t="shared" si="9"/>
        <v>41.707999999999998</v>
      </c>
      <c r="AA13" s="279"/>
    </row>
    <row r="14" spans="1:27" ht="15" customHeight="1" x14ac:dyDescent="0.25">
      <c r="A14" s="295" t="s">
        <v>231</v>
      </c>
      <c r="B14" s="296" t="s">
        <v>232</v>
      </c>
      <c r="C14" s="295" t="s">
        <v>17</v>
      </c>
      <c r="D14" s="295" t="s">
        <v>28</v>
      </c>
      <c r="E14" s="279" t="s">
        <v>29</v>
      </c>
      <c r="F14" s="298">
        <f t="shared" si="10"/>
        <v>38.167948299675125</v>
      </c>
      <c r="G14" s="298">
        <f t="shared" si="11"/>
        <v>39.32182947265445</v>
      </c>
      <c r="H14" s="298">
        <f t="shared" si="12"/>
        <v>40.486805656912445</v>
      </c>
      <c r="I14" s="298">
        <f t="shared" si="13"/>
        <v>41.708366398691524</v>
      </c>
      <c r="J14" s="281"/>
      <c r="K14" s="363" t="s">
        <v>243</v>
      </c>
      <c r="L14" s="366" t="str">
        <f t="shared" si="14"/>
        <v>04910C</v>
      </c>
      <c r="M14" s="366" t="str">
        <f t="shared" si="14"/>
        <v>Foreman Sewer Construction</v>
      </c>
      <c r="N14" s="369">
        <f t="shared" si="2"/>
        <v>38.167948299675125</v>
      </c>
      <c r="O14" s="369">
        <f t="shared" si="2"/>
        <v>39.32182947265445</v>
      </c>
      <c r="P14" s="369">
        <f t="shared" si="2"/>
        <v>40.486805656912445</v>
      </c>
      <c r="Q14" s="369">
        <f t="shared" si="2"/>
        <v>41.708366398691524</v>
      </c>
      <c r="S14" s="270" t="str">
        <f t="shared" si="15"/>
        <v>Y</v>
      </c>
      <c r="T14" s="271" t="str">
        <f t="shared" si="3"/>
        <v>04910C</v>
      </c>
      <c r="U14" s="385" t="str">
        <f t="shared" si="4"/>
        <v>05</v>
      </c>
      <c r="V14" s="271" t="str">
        <f t="shared" si="5"/>
        <v>Foreman Sewer Construction</v>
      </c>
      <c r="W14" s="386">
        <f t="shared" si="6"/>
        <v>38.167999999999999</v>
      </c>
      <c r="X14" s="386">
        <f t="shared" si="7"/>
        <v>39.322000000000003</v>
      </c>
      <c r="Y14" s="386">
        <f t="shared" si="8"/>
        <v>40.487000000000002</v>
      </c>
      <c r="Z14" s="386">
        <f t="shared" si="9"/>
        <v>41.707999999999998</v>
      </c>
      <c r="AA14" s="279"/>
    </row>
    <row r="15" spans="1:27" ht="15" customHeight="1" x14ac:dyDescent="0.25">
      <c r="A15" s="295" t="s">
        <v>231</v>
      </c>
      <c r="B15" s="296" t="s">
        <v>232</v>
      </c>
      <c r="C15" s="295" t="s">
        <v>17</v>
      </c>
      <c r="D15" s="295" t="s">
        <v>31</v>
      </c>
      <c r="E15" s="279" t="s">
        <v>32</v>
      </c>
      <c r="F15" s="298">
        <f t="shared" si="10"/>
        <v>38.167948299675125</v>
      </c>
      <c r="G15" s="298">
        <f t="shared" si="11"/>
        <v>39.32182947265445</v>
      </c>
      <c r="H15" s="298">
        <f t="shared" si="12"/>
        <v>40.486805656912445</v>
      </c>
      <c r="I15" s="298">
        <f t="shared" si="13"/>
        <v>41.708366398691524</v>
      </c>
      <c r="J15" s="281"/>
      <c r="K15" s="363" t="s">
        <v>243</v>
      </c>
      <c r="L15" s="366" t="str">
        <f t="shared" si="14"/>
        <v>04920C</v>
      </c>
      <c r="M15" s="366" t="str">
        <f t="shared" si="14"/>
        <v>Foreman Sewer Maintenance</v>
      </c>
      <c r="N15" s="369">
        <f t="shared" si="2"/>
        <v>38.167948299675125</v>
      </c>
      <c r="O15" s="369">
        <f t="shared" si="2"/>
        <v>39.32182947265445</v>
      </c>
      <c r="P15" s="369">
        <f t="shared" si="2"/>
        <v>40.486805656912445</v>
      </c>
      <c r="Q15" s="369">
        <f t="shared" si="2"/>
        <v>41.708366398691524</v>
      </c>
      <c r="S15" s="270" t="str">
        <f t="shared" si="15"/>
        <v>Y</v>
      </c>
      <c r="T15" s="271" t="str">
        <f t="shared" si="3"/>
        <v>04920C</v>
      </c>
      <c r="U15" s="385" t="str">
        <f t="shared" si="4"/>
        <v>05</v>
      </c>
      <c r="V15" s="271" t="str">
        <f t="shared" si="5"/>
        <v>Foreman Sewer Maintenance</v>
      </c>
      <c r="W15" s="386">
        <f t="shared" si="6"/>
        <v>38.167999999999999</v>
      </c>
      <c r="X15" s="386">
        <f t="shared" si="7"/>
        <v>39.322000000000003</v>
      </c>
      <c r="Y15" s="386">
        <f t="shared" si="8"/>
        <v>40.487000000000002</v>
      </c>
      <c r="Z15" s="386">
        <f t="shared" si="9"/>
        <v>41.707999999999998</v>
      </c>
      <c r="AA15" s="279"/>
    </row>
    <row r="16" spans="1:27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149</v>
      </c>
      <c r="E16" s="279" t="s">
        <v>30</v>
      </c>
      <c r="F16" s="298">
        <f t="shared" si="10"/>
        <v>38.167948299675125</v>
      </c>
      <c r="G16" s="298">
        <f t="shared" si="11"/>
        <v>39.32182947265445</v>
      </c>
      <c r="H16" s="298">
        <f t="shared" si="12"/>
        <v>40.486805656912445</v>
      </c>
      <c r="I16" s="298">
        <f t="shared" si="13"/>
        <v>41.708366398691524</v>
      </c>
      <c r="J16" s="281"/>
      <c r="K16" s="363" t="s">
        <v>243</v>
      </c>
      <c r="L16" s="366" t="str">
        <f t="shared" si="14"/>
        <v>04915C</v>
      </c>
      <c r="M16" s="366" t="str">
        <f t="shared" si="14"/>
        <v>Foreman Sewer Construction &amp; Maintenance</v>
      </c>
      <c r="N16" s="369">
        <f t="shared" si="2"/>
        <v>38.167948299675125</v>
      </c>
      <c r="O16" s="369">
        <f t="shared" si="2"/>
        <v>39.32182947265445</v>
      </c>
      <c r="P16" s="369">
        <f t="shared" si="2"/>
        <v>40.486805656912445</v>
      </c>
      <c r="Q16" s="369">
        <f t="shared" si="2"/>
        <v>41.708366398691524</v>
      </c>
      <c r="S16" s="270" t="str">
        <f t="shared" si="15"/>
        <v>Y</v>
      </c>
      <c r="T16" s="271" t="str">
        <f t="shared" si="3"/>
        <v>04915C</v>
      </c>
      <c r="U16" s="385" t="str">
        <f t="shared" si="4"/>
        <v>05</v>
      </c>
      <c r="V16" s="271" t="str">
        <f t="shared" si="5"/>
        <v>Foreman Sewer Construction &amp; Maintenance</v>
      </c>
      <c r="W16" s="386">
        <f t="shared" si="6"/>
        <v>38.167999999999999</v>
      </c>
      <c r="X16" s="386">
        <f t="shared" si="7"/>
        <v>39.322000000000003</v>
      </c>
      <c r="Y16" s="386">
        <f t="shared" si="8"/>
        <v>40.487000000000002</v>
      </c>
      <c r="Z16" s="386">
        <f t="shared" si="9"/>
        <v>41.707999999999998</v>
      </c>
      <c r="AA16" s="279"/>
    </row>
    <row r="17" spans="1:28" ht="15" customHeight="1" x14ac:dyDescent="0.25">
      <c r="A17" s="295" t="s">
        <v>231</v>
      </c>
      <c r="B17" s="296" t="s">
        <v>232</v>
      </c>
      <c r="C17" s="295" t="s">
        <v>17</v>
      </c>
      <c r="D17" s="295" t="s">
        <v>148</v>
      </c>
      <c r="E17" s="279" t="s">
        <v>150</v>
      </c>
      <c r="F17" s="298">
        <f t="shared" si="10"/>
        <v>38.167948299675125</v>
      </c>
      <c r="G17" s="298">
        <f t="shared" si="11"/>
        <v>39.32182947265445</v>
      </c>
      <c r="H17" s="298">
        <f t="shared" si="12"/>
        <v>40.486805656912445</v>
      </c>
      <c r="I17" s="298">
        <f t="shared" si="13"/>
        <v>41.708366398691524</v>
      </c>
      <c r="J17" s="281"/>
      <c r="K17" s="363" t="s">
        <v>243</v>
      </c>
      <c r="L17" s="366" t="str">
        <f t="shared" si="14"/>
        <v>04925C</v>
      </c>
      <c r="M17" s="366" t="str">
        <f t="shared" si="14"/>
        <v>Foreman Storm Sewer Infrastructure</v>
      </c>
      <c r="N17" s="369">
        <f t="shared" si="2"/>
        <v>38.167948299675125</v>
      </c>
      <c r="O17" s="369">
        <f t="shared" si="2"/>
        <v>39.32182947265445</v>
      </c>
      <c r="P17" s="369">
        <f t="shared" si="2"/>
        <v>40.486805656912445</v>
      </c>
      <c r="Q17" s="369">
        <f t="shared" si="2"/>
        <v>41.708366398691524</v>
      </c>
      <c r="S17" s="270" t="str">
        <f t="shared" si="15"/>
        <v>Y</v>
      </c>
      <c r="T17" s="271" t="str">
        <f t="shared" si="3"/>
        <v>04925C</v>
      </c>
      <c r="U17" s="385" t="str">
        <f t="shared" si="4"/>
        <v>05</v>
      </c>
      <c r="V17" s="271" t="str">
        <f t="shared" si="5"/>
        <v>Foreman Storm Sewer Infrastructure</v>
      </c>
      <c r="W17" s="386">
        <f t="shared" si="6"/>
        <v>38.167999999999999</v>
      </c>
      <c r="X17" s="386">
        <f t="shared" si="7"/>
        <v>39.322000000000003</v>
      </c>
      <c r="Y17" s="386">
        <f t="shared" si="8"/>
        <v>40.487000000000002</v>
      </c>
      <c r="Z17" s="386">
        <f t="shared" si="9"/>
        <v>41.707999999999998</v>
      </c>
      <c r="AA17" s="279"/>
    </row>
    <row r="18" spans="1:28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33</v>
      </c>
      <c r="E18" s="279" t="s">
        <v>139</v>
      </c>
      <c r="F18" s="298">
        <f t="shared" si="10"/>
        <v>38.167948299675125</v>
      </c>
      <c r="G18" s="298">
        <f t="shared" si="11"/>
        <v>39.32182947265445</v>
      </c>
      <c r="H18" s="298">
        <f t="shared" si="12"/>
        <v>40.486805656912445</v>
      </c>
      <c r="I18" s="298">
        <f t="shared" si="13"/>
        <v>41.708366398691524</v>
      </c>
      <c r="J18" s="281"/>
      <c r="K18" s="363" t="s">
        <v>243</v>
      </c>
      <c r="L18" s="366" t="str">
        <f t="shared" si="14"/>
        <v>04960C</v>
      </c>
      <c r="M18" s="366" t="str">
        <f t="shared" si="14"/>
        <v>Foreman Solid Waste-Recycling</v>
      </c>
      <c r="N18" s="369">
        <f t="shared" si="2"/>
        <v>38.167948299675125</v>
      </c>
      <c r="O18" s="369">
        <f t="shared" si="2"/>
        <v>39.32182947265445</v>
      </c>
      <c r="P18" s="369">
        <f t="shared" si="2"/>
        <v>40.486805656912445</v>
      </c>
      <c r="Q18" s="369">
        <f t="shared" si="2"/>
        <v>41.708366398691524</v>
      </c>
      <c r="S18" s="270" t="str">
        <f t="shared" si="15"/>
        <v>Y</v>
      </c>
      <c r="T18" s="271" t="str">
        <f t="shared" si="3"/>
        <v>04960C</v>
      </c>
      <c r="U18" s="385" t="str">
        <f t="shared" si="4"/>
        <v>05</v>
      </c>
      <c r="V18" s="271" t="str">
        <f t="shared" si="5"/>
        <v>Foreman Solid Waste-Recycling</v>
      </c>
      <c r="W18" s="386">
        <f t="shared" si="6"/>
        <v>38.167999999999999</v>
      </c>
      <c r="X18" s="386">
        <f t="shared" si="7"/>
        <v>39.322000000000003</v>
      </c>
      <c r="Y18" s="386">
        <f t="shared" si="8"/>
        <v>40.487000000000002</v>
      </c>
      <c r="Z18" s="386">
        <f t="shared" si="9"/>
        <v>41.707999999999998</v>
      </c>
      <c r="AA18" s="279"/>
    </row>
    <row r="19" spans="1:28" ht="15" customHeight="1" x14ac:dyDescent="0.25">
      <c r="A19" s="295" t="s">
        <v>231</v>
      </c>
      <c r="B19" s="296" t="s">
        <v>232</v>
      </c>
      <c r="C19" s="295" t="s">
        <v>17</v>
      </c>
      <c r="D19" s="295" t="s">
        <v>35</v>
      </c>
      <c r="E19" s="279" t="s">
        <v>36</v>
      </c>
      <c r="F19" s="298">
        <f t="shared" si="10"/>
        <v>38.167948299675125</v>
      </c>
      <c r="G19" s="298">
        <f t="shared" si="11"/>
        <v>39.32182947265445</v>
      </c>
      <c r="H19" s="298">
        <f t="shared" si="12"/>
        <v>40.486805656912445</v>
      </c>
      <c r="I19" s="298">
        <f t="shared" si="13"/>
        <v>41.708366398691524</v>
      </c>
      <c r="J19" s="281"/>
      <c r="K19" s="363" t="s">
        <v>243</v>
      </c>
      <c r="L19" s="366" t="str">
        <f t="shared" si="14"/>
        <v>04980C</v>
      </c>
      <c r="M19" s="366" t="str">
        <f t="shared" si="14"/>
        <v>Foreman Street Maintenance &amp; Repair</v>
      </c>
      <c r="N19" s="369">
        <f t="shared" si="2"/>
        <v>38.167948299675125</v>
      </c>
      <c r="O19" s="369">
        <f t="shared" si="2"/>
        <v>39.32182947265445</v>
      </c>
      <c r="P19" s="369">
        <f t="shared" si="2"/>
        <v>40.486805656912445</v>
      </c>
      <c r="Q19" s="369">
        <f t="shared" si="2"/>
        <v>41.708366398691524</v>
      </c>
      <c r="S19" s="270" t="str">
        <f t="shared" si="15"/>
        <v>Y</v>
      </c>
      <c r="T19" s="271" t="str">
        <f t="shared" si="3"/>
        <v>04980C</v>
      </c>
      <c r="U19" s="385" t="str">
        <f t="shared" si="4"/>
        <v>05</v>
      </c>
      <c r="V19" s="271" t="str">
        <f t="shared" si="5"/>
        <v>Foreman Street Maintenance &amp; Repair</v>
      </c>
      <c r="W19" s="386">
        <f t="shared" si="6"/>
        <v>38.167999999999999</v>
      </c>
      <c r="X19" s="386">
        <f t="shared" si="7"/>
        <v>39.322000000000003</v>
      </c>
      <c r="Y19" s="386">
        <f t="shared" si="8"/>
        <v>40.487000000000002</v>
      </c>
      <c r="Z19" s="386">
        <f t="shared" si="9"/>
        <v>41.707999999999998</v>
      </c>
      <c r="AA19" s="279"/>
    </row>
    <row r="20" spans="1:28" ht="15" customHeight="1" x14ac:dyDescent="0.25">
      <c r="A20" s="295" t="s">
        <v>231</v>
      </c>
      <c r="B20" s="296" t="s">
        <v>232</v>
      </c>
      <c r="C20" s="295" t="s">
        <v>17</v>
      </c>
      <c r="D20" s="295" t="s">
        <v>155</v>
      </c>
      <c r="E20" s="279" t="s">
        <v>227</v>
      </c>
      <c r="F20" s="298">
        <f t="shared" si="10"/>
        <v>38.167948299675125</v>
      </c>
      <c r="G20" s="298">
        <f t="shared" si="11"/>
        <v>39.32182947265445</v>
      </c>
      <c r="H20" s="298">
        <f t="shared" si="12"/>
        <v>40.486805656912445</v>
      </c>
      <c r="I20" s="298">
        <f t="shared" si="13"/>
        <v>41.708366398691524</v>
      </c>
      <c r="J20" s="281"/>
      <c r="K20" s="363" t="s">
        <v>243</v>
      </c>
      <c r="L20" s="366" t="str">
        <f t="shared" si="14"/>
        <v>05030C</v>
      </c>
      <c r="M20" s="366" t="str">
        <f t="shared" si="14"/>
        <v>Foreman Water Distribution System</v>
      </c>
      <c r="N20" s="369">
        <f t="shared" si="2"/>
        <v>38.167948299675125</v>
      </c>
      <c r="O20" s="369">
        <f t="shared" si="2"/>
        <v>39.32182947265445</v>
      </c>
      <c r="P20" s="369">
        <f t="shared" si="2"/>
        <v>40.486805656912445</v>
      </c>
      <c r="Q20" s="369">
        <f t="shared" si="2"/>
        <v>41.708366398691524</v>
      </c>
      <c r="S20" s="270" t="str">
        <f t="shared" si="15"/>
        <v>Y</v>
      </c>
      <c r="T20" s="271" t="str">
        <f t="shared" si="3"/>
        <v>05030C</v>
      </c>
      <c r="U20" s="385" t="str">
        <f t="shared" si="4"/>
        <v>05</v>
      </c>
      <c r="V20" s="271" t="str">
        <f t="shared" si="5"/>
        <v>Foreman Water Distribution System</v>
      </c>
      <c r="W20" s="386">
        <f t="shared" si="6"/>
        <v>38.167999999999999</v>
      </c>
      <c r="X20" s="386">
        <f t="shared" si="7"/>
        <v>39.322000000000003</v>
      </c>
      <c r="Y20" s="386">
        <f t="shared" si="8"/>
        <v>40.487000000000002</v>
      </c>
      <c r="Z20" s="386">
        <f t="shared" si="9"/>
        <v>41.707999999999998</v>
      </c>
      <c r="AA20" s="279"/>
    </row>
    <row r="21" spans="1:28" ht="15" customHeight="1" x14ac:dyDescent="0.25">
      <c r="E21" s="285" t="s">
        <v>126</v>
      </c>
      <c r="F21" s="297"/>
      <c r="G21" s="295"/>
      <c r="H21" s="295"/>
      <c r="I21" s="298"/>
      <c r="J21" s="298"/>
      <c r="K21" s="370"/>
      <c r="N21" s="371"/>
      <c r="O21" s="371"/>
      <c r="P21" s="371"/>
      <c r="Q21" s="371"/>
      <c r="Y21" s="271"/>
      <c r="Z21" s="271"/>
      <c r="AB21" s="281"/>
    </row>
    <row r="22" spans="1:28" ht="15" customHeight="1" x14ac:dyDescent="0.25">
      <c r="A22" s="299"/>
      <c r="B22" s="299"/>
      <c r="C22" s="300"/>
      <c r="D22" s="300"/>
      <c r="E22" s="301"/>
      <c r="F22" s="300"/>
      <c r="G22" s="302"/>
      <c r="H22" s="302"/>
      <c r="I22" s="302"/>
      <c r="J22" s="301"/>
      <c r="K22" s="365"/>
      <c r="S22" s="303"/>
      <c r="T22" s="303"/>
      <c r="U22" s="303"/>
      <c r="V22" s="303"/>
      <c r="W22" s="303"/>
      <c r="X22" s="303"/>
      <c r="Y22" s="387"/>
      <c r="Z22" s="387"/>
      <c r="AA22" s="279"/>
    </row>
    <row r="23" spans="1:28" ht="15" customHeight="1" x14ac:dyDescent="0.25">
      <c r="A23" s="299" t="s">
        <v>42</v>
      </c>
      <c r="B23" s="299"/>
      <c r="D23" s="300"/>
      <c r="E23" s="301"/>
      <c r="F23" s="300"/>
      <c r="G23" s="295"/>
      <c r="H23" s="295"/>
      <c r="I23" s="295"/>
      <c r="J23" s="295"/>
      <c r="T23" s="294" t="s">
        <v>300</v>
      </c>
      <c r="V23" s="294" t="s">
        <v>48</v>
      </c>
      <c r="W23" s="294" t="s">
        <v>301</v>
      </c>
    </row>
    <row r="24" spans="1:28" ht="15" customHeight="1" x14ac:dyDescent="0.25">
      <c r="A24" s="305" t="str">
        <f>"Provided that a  "&amp;TEXT(N24,"$0.000")&amp;" per hour shift differential be paid for all work shifts that have a regular start time beginning at or after"</f>
        <v>Provided that a  $1.579 per hour shift differential be paid for all work shifts that have a regular start time beginning at or after</v>
      </c>
      <c r="B24" s="306"/>
      <c r="C24" s="307"/>
      <c r="D24" s="308"/>
      <c r="E24" s="307"/>
      <c r="F24" s="309"/>
      <c r="G24" s="309"/>
      <c r="H24" s="309"/>
      <c r="I24" s="309"/>
      <c r="J24" s="309"/>
      <c r="K24" s="373" t="s">
        <v>243</v>
      </c>
      <c r="L24" s="374" t="s">
        <v>182</v>
      </c>
      <c r="M24" s="374" t="s">
        <v>181</v>
      </c>
      <c r="N24" s="369">
        <f>IF($K24="Y",VLOOKUP($L24,DataJan2024,N$6,0)*PercIncrApril2024,VLOOKUP($L24,DataJan2024,N$6,0))</f>
        <v>1.5788201049515334</v>
      </c>
      <c r="S24" s="270" t="str">
        <f t="shared" ref="S24:S29" si="16">K24</f>
        <v>Y</v>
      </c>
      <c r="T24" s="271" t="str">
        <f>L24</f>
        <v>CFOAM1</v>
      </c>
      <c r="V24" s="271" t="str">
        <f>M24</f>
        <v>TL-Morning Shift Premium CFO</v>
      </c>
      <c r="W24" s="386">
        <f>ROUND(N24,3)</f>
        <v>1.579</v>
      </c>
    </row>
    <row r="25" spans="1:28" ht="15" customHeight="1" x14ac:dyDescent="0.25">
      <c r="A25" s="310" t="s">
        <v>45</v>
      </c>
      <c r="B25" s="301"/>
      <c r="D25" s="311"/>
      <c r="E25" s="312"/>
      <c r="F25" s="311"/>
      <c r="G25" s="311"/>
      <c r="H25" s="311"/>
      <c r="I25" s="311"/>
      <c r="J25" s="311"/>
      <c r="K25" s="375" t="s">
        <v>243</v>
      </c>
      <c r="L25" s="374" t="s">
        <v>183</v>
      </c>
      <c r="M25" s="374" t="s">
        <v>184</v>
      </c>
      <c r="N25" s="369">
        <f>IF($K25="Y",VLOOKUP($L25,DataJan2024,N$6,0)*PercIncrApril2024,VLOOKUP($L25,DataJan2024,N$6,0))</f>
        <v>1.5788201049515334</v>
      </c>
      <c r="S25" s="270" t="str">
        <f t="shared" si="16"/>
        <v>Y</v>
      </c>
      <c r="T25" s="271" t="str">
        <f>L25</f>
        <v>CFOWKE</v>
      </c>
      <c r="V25" s="271" t="str">
        <f>M25</f>
        <v>TL-Weekend Shift-CFO</v>
      </c>
      <c r="W25" s="386">
        <f>ROUND(N25,3)</f>
        <v>1.579</v>
      </c>
    </row>
    <row r="26" spans="1:28" ht="15" customHeight="1" x14ac:dyDescent="0.25">
      <c r="C26" s="310"/>
      <c r="D26" s="311"/>
      <c r="E26" s="312"/>
      <c r="F26" s="311"/>
      <c r="G26" s="311"/>
      <c r="H26" s="311"/>
      <c r="I26" s="311"/>
      <c r="J26" s="311"/>
      <c r="K26" s="375" t="s">
        <v>243</v>
      </c>
      <c r="L26" s="376" t="s">
        <v>217</v>
      </c>
      <c r="M26" s="366" t="s">
        <v>218</v>
      </c>
      <c r="N26" s="369">
        <f>IF($K26="Y",VLOOKUP($L26,DataJan2024,N$6,0)*PercIncrApril2024,VLOOKUP($L26,DataJan2024,N$6,0))</f>
        <v>1.5788201049515334</v>
      </c>
      <c r="S26" s="270" t="str">
        <f t="shared" si="16"/>
        <v>Y</v>
      </c>
      <c r="T26" s="271" t="str">
        <f>L26</f>
        <v>CFOEVE</v>
      </c>
      <c r="V26" s="271" t="str">
        <f>M26</f>
        <v>TL-Evening Shift Premium-CFO</v>
      </c>
      <c r="W26" s="386">
        <f>ROUND(N26,3)</f>
        <v>1.579</v>
      </c>
    </row>
    <row r="27" spans="1:28" s="304" customFormat="1" ht="15" customHeight="1" x14ac:dyDescent="0.25">
      <c r="A27" s="284" t="s">
        <v>293</v>
      </c>
      <c r="B27" s="313"/>
      <c r="C27" s="314"/>
      <c r="D27" s="315"/>
      <c r="E27" s="315"/>
      <c r="F27" s="315"/>
      <c r="G27" s="315"/>
      <c r="H27" s="315"/>
      <c r="I27" s="315"/>
      <c r="J27" s="315"/>
      <c r="K27" s="377"/>
      <c r="L27" s="363"/>
      <c r="M27" s="366"/>
      <c r="N27" s="369"/>
      <c r="O27" s="363"/>
      <c r="P27" s="363"/>
      <c r="Q27" s="363"/>
      <c r="R27" s="279"/>
      <c r="S27" s="271"/>
      <c r="T27" s="271"/>
      <c r="U27" s="271"/>
      <c r="V27" s="271"/>
      <c r="W27" s="271"/>
      <c r="X27" s="271"/>
      <c r="Y27" s="384"/>
      <c r="Z27" s="384"/>
      <c r="AA27" s="281"/>
    </row>
    <row r="28" spans="1:28" s="304" customFormat="1" ht="15" customHeight="1" x14ac:dyDescent="0.25">
      <c r="A28" s="279" t="str">
        <f>"An employee will receive "&amp;TEXT(N28,"$0.000")&amp;" for each weekday the employee is “on call.” The employee will receive "&amp;TEXT(N29,"$0.000")&amp;" for each weekend day (Saturday or Sunday) or"</f>
        <v>An employee will receive $43.000 for each weekday the employee is “on call.” The employee will receive $53.000 for each weekend day (Saturday or Sunday) or</v>
      </c>
      <c r="B28" s="284"/>
      <c r="C28" s="314"/>
      <c r="D28" s="315"/>
      <c r="E28" s="315"/>
      <c r="F28" s="315"/>
      <c r="G28" s="315"/>
      <c r="H28" s="315"/>
      <c r="I28" s="315"/>
      <c r="J28" s="315"/>
      <c r="K28" s="377" t="s">
        <v>243</v>
      </c>
      <c r="L28" s="366" t="s">
        <v>219</v>
      </c>
      <c r="M28" s="366" t="s">
        <v>222</v>
      </c>
      <c r="N28" s="369">
        <v>43</v>
      </c>
      <c r="O28" s="363"/>
      <c r="P28" s="363"/>
      <c r="Q28" s="363"/>
      <c r="R28" s="279"/>
      <c r="S28" s="270" t="str">
        <f t="shared" si="16"/>
        <v>Y</v>
      </c>
      <c r="T28" s="271" t="str">
        <f>L28</f>
        <v>CFOCDY</v>
      </c>
      <c r="U28" s="271"/>
      <c r="V28" s="271" t="str">
        <f>M28</f>
        <v>TL-On call by the day-CFO</v>
      </c>
      <c r="W28" s="386">
        <f>ROUND(N28,3)</f>
        <v>43</v>
      </c>
      <c r="X28" s="271"/>
      <c r="Y28" s="384"/>
      <c r="Z28" s="384"/>
      <c r="AA28" s="281"/>
    </row>
    <row r="29" spans="1:28" s="304" customFormat="1" ht="15" customHeight="1" x14ac:dyDescent="0.25">
      <c r="A29" s="279" t="s">
        <v>244</v>
      </c>
      <c r="B29" s="316"/>
      <c r="D29" s="315"/>
      <c r="E29" s="315"/>
      <c r="F29" s="315"/>
      <c r="G29" s="315"/>
      <c r="H29" s="315"/>
      <c r="I29" s="315"/>
      <c r="J29" s="315"/>
      <c r="K29" s="377" t="s">
        <v>243</v>
      </c>
      <c r="L29" s="366" t="s">
        <v>220</v>
      </c>
      <c r="M29" s="366" t="s">
        <v>223</v>
      </c>
      <c r="N29" s="369">
        <v>53</v>
      </c>
      <c r="O29" s="363"/>
      <c r="P29" s="363"/>
      <c r="Q29" s="363"/>
      <c r="R29" s="279"/>
      <c r="S29" s="270" t="str">
        <f t="shared" si="16"/>
        <v>Y</v>
      </c>
      <c r="T29" s="271" t="str">
        <f>L29</f>
        <v>CFOCWE</v>
      </c>
      <c r="U29" s="271"/>
      <c r="V29" s="271" t="str">
        <f>M29</f>
        <v>TL-On call by day Weekend-CFO</v>
      </c>
      <c r="W29" s="386">
        <f>ROUND(N29,3)</f>
        <v>53</v>
      </c>
      <c r="X29" s="271"/>
      <c r="Y29" s="384"/>
      <c r="Z29" s="384"/>
      <c r="AA29" s="281"/>
    </row>
    <row r="30" spans="1:28" s="304" customFormat="1" ht="15" customHeight="1" x14ac:dyDescent="0.25">
      <c r="A30" s="279" t="s">
        <v>245</v>
      </c>
      <c r="B30" s="314"/>
      <c r="C30" s="301"/>
      <c r="D30" s="315"/>
      <c r="E30" s="315"/>
      <c r="F30" s="315"/>
      <c r="G30" s="315"/>
      <c r="H30" s="315"/>
      <c r="I30" s="315"/>
      <c r="J30" s="315"/>
      <c r="K30" s="377"/>
      <c r="L30" s="366"/>
      <c r="M30" s="366"/>
      <c r="N30" s="369"/>
      <c r="O30" s="363"/>
      <c r="P30" s="363"/>
      <c r="Q30" s="363"/>
      <c r="R30" s="279"/>
      <c r="S30" s="271"/>
      <c r="T30" s="271"/>
      <c r="U30" s="271"/>
      <c r="V30" s="271"/>
      <c r="W30" s="271"/>
      <c r="X30" s="271"/>
      <c r="Y30" s="384"/>
      <c r="Z30" s="384"/>
      <c r="AA30" s="281"/>
    </row>
    <row r="31" spans="1:28" s="301" customFormat="1" ht="15" customHeight="1" x14ac:dyDescent="0.25">
      <c r="C31" s="310"/>
      <c r="D31" s="311"/>
      <c r="E31" s="312"/>
      <c r="F31" s="311"/>
      <c r="G31" s="311"/>
      <c r="H31" s="311"/>
      <c r="I31" s="311"/>
      <c r="J31" s="311"/>
      <c r="K31" s="375"/>
      <c r="L31" s="376"/>
      <c r="M31" s="366"/>
      <c r="N31" s="369"/>
      <c r="O31" s="365"/>
      <c r="P31" s="365"/>
      <c r="Q31" s="365"/>
      <c r="S31" s="270"/>
      <c r="T31" s="271"/>
      <c r="U31" s="271"/>
      <c r="V31" s="271"/>
      <c r="W31" s="386"/>
      <c r="X31" s="271"/>
      <c r="Y31" s="384"/>
      <c r="Z31" s="384"/>
      <c r="AA31" s="304"/>
    </row>
    <row r="32" spans="1:28" ht="15" customHeight="1" x14ac:dyDescent="0.25">
      <c r="A32" s="361" t="s">
        <v>127</v>
      </c>
      <c r="B32" s="312" t="s">
        <v>297</v>
      </c>
      <c r="D32" s="311"/>
      <c r="E32" s="312"/>
      <c r="F32" s="311"/>
      <c r="G32" s="311"/>
      <c r="H32" s="311"/>
      <c r="I32" s="311"/>
      <c r="J32" s="311"/>
      <c r="K32" s="375"/>
      <c r="N32" s="378"/>
      <c r="P32" s="379"/>
      <c r="Y32" s="388"/>
      <c r="Z32" s="388"/>
      <c r="AA32" s="289"/>
      <c r="AB32" s="289"/>
    </row>
    <row r="33" spans="1:28" s="304" customFormat="1" ht="15" customHeight="1" x14ac:dyDescent="0.25">
      <c r="A33" s="316" t="s">
        <v>240</v>
      </c>
      <c r="B33" s="362"/>
      <c r="C33" s="279"/>
      <c r="D33" s="317"/>
      <c r="E33" s="317"/>
      <c r="F33" s="317"/>
      <c r="G33" s="317"/>
      <c r="H33" s="317"/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A33" s="289"/>
      <c r="AB33" s="318"/>
    </row>
    <row r="34" spans="1:28" s="304" customFormat="1" ht="45" x14ac:dyDescent="0.25">
      <c r="A34" s="279"/>
      <c r="B34" s="319" t="s">
        <v>48</v>
      </c>
      <c r="C34" s="320"/>
      <c r="D34" s="319"/>
      <c r="E34" s="321" t="s">
        <v>50</v>
      </c>
      <c r="F34" s="321" t="s">
        <v>241</v>
      </c>
      <c r="I34" s="317"/>
      <c r="J34" s="317"/>
      <c r="K34" s="377"/>
      <c r="L34" s="363"/>
      <c r="M34" s="366"/>
      <c r="N34" s="369"/>
      <c r="O34" s="363"/>
      <c r="P34" s="363"/>
      <c r="Q34" s="363"/>
      <c r="R34" s="279"/>
      <c r="S34" s="271"/>
      <c r="T34" s="271"/>
      <c r="U34" s="271"/>
      <c r="V34" s="271"/>
      <c r="W34" s="271"/>
      <c r="X34" s="271"/>
      <c r="Y34" s="388"/>
      <c r="Z34" s="388"/>
      <c r="AA34" s="289"/>
      <c r="AB34" s="318"/>
    </row>
    <row r="35" spans="1:28" s="304" customFormat="1" ht="15" customHeight="1" x14ac:dyDescent="0.25">
      <c r="A35" s="279"/>
      <c r="B35" s="322" t="s">
        <v>52</v>
      </c>
      <c r="C35" s="317"/>
      <c r="E35" s="274">
        <f>N35</f>
        <v>0.53256054137507802</v>
      </c>
      <c r="F35" s="274"/>
      <c r="I35" s="317"/>
      <c r="J35" s="317"/>
      <c r="K35" s="377" t="s">
        <v>243</v>
      </c>
      <c r="L35" s="363" t="s">
        <v>185</v>
      </c>
      <c r="M35" s="366" t="s">
        <v>186</v>
      </c>
      <c r="N35" s="369">
        <f t="shared" ref="N35:N42" si="17">IF($K35="Y",VLOOKUP($L35,DataJan2024,N$6,0)*PercIncrApril2024,VLOOKUP($L35,DataJan2024,N$6,0))</f>
        <v>0.53256054137507802</v>
      </c>
      <c r="O35" s="363"/>
      <c r="P35" s="363"/>
      <c r="Q35" s="363"/>
      <c r="R35" s="279"/>
      <c r="S35" s="270" t="str">
        <f t="shared" ref="S35:S42" si="18">K35</f>
        <v>Y</v>
      </c>
      <c r="T35" s="271" t="str">
        <f t="shared" ref="T35:T42" si="19">L35</f>
        <v>CFOTNL</v>
      </c>
      <c r="U35" s="271"/>
      <c r="V35" s="271" t="str">
        <f t="shared" ref="V35:V42" si="20">M35</f>
        <v>TL-Tunnel and Shaft-CFO</v>
      </c>
      <c r="W35" s="386">
        <f t="shared" ref="W35:W42" si="21">ROUND(N35,3)</f>
        <v>0.53300000000000003</v>
      </c>
      <c r="X35" s="271"/>
      <c r="Y35" s="388"/>
      <c r="Z35" s="388"/>
      <c r="AA35" s="289"/>
      <c r="AB35" s="318"/>
    </row>
    <row r="36" spans="1:28" s="304" customFormat="1" ht="15" customHeight="1" x14ac:dyDescent="0.25">
      <c r="A36" s="279"/>
      <c r="B36" s="322" t="s">
        <v>53</v>
      </c>
      <c r="C36" s="323"/>
      <c r="E36" s="274">
        <f>N36</f>
        <v>0.78441729740037536</v>
      </c>
      <c r="F36" s="274">
        <f>N37</f>
        <v>1.4900600147223537</v>
      </c>
      <c r="I36" s="317"/>
      <c r="J36" s="324"/>
      <c r="K36" s="380" t="s">
        <v>243</v>
      </c>
      <c r="L36" s="363" t="s">
        <v>187</v>
      </c>
      <c r="M36" s="366" t="s">
        <v>188</v>
      </c>
      <c r="N36" s="369">
        <f t="shared" si="17"/>
        <v>0.78441729740037536</v>
      </c>
      <c r="O36" s="363"/>
      <c r="P36" s="363"/>
      <c r="Q36" s="363"/>
      <c r="R36" s="279"/>
      <c r="S36" s="270" t="str">
        <f t="shared" si="18"/>
        <v>Y</v>
      </c>
      <c r="T36" s="271" t="str">
        <f t="shared" si="19"/>
        <v>CFOAB1</v>
      </c>
      <c r="U36" s="271"/>
      <c r="V36" s="271" t="str">
        <f t="shared" si="20"/>
        <v>TL-Aerial Bucket 1-CFO</v>
      </c>
      <c r="W36" s="386">
        <f t="shared" si="21"/>
        <v>0.78400000000000003</v>
      </c>
      <c r="X36" s="271"/>
      <c r="Y36" s="388"/>
      <c r="Z36" s="388"/>
      <c r="AA36" s="289"/>
      <c r="AB36" s="318"/>
    </row>
    <row r="37" spans="1:28" s="304" customFormat="1" ht="15" customHeight="1" x14ac:dyDescent="0.25">
      <c r="A37" s="279"/>
      <c r="B37" s="317" t="s">
        <v>140</v>
      </c>
      <c r="C37" s="317"/>
      <c r="E37" s="274" t="s">
        <v>55</v>
      </c>
      <c r="F37" s="274">
        <f>N38</f>
        <v>1.2770357981723224</v>
      </c>
      <c r="I37" s="317"/>
      <c r="J37" s="324"/>
      <c r="K37" s="380" t="s">
        <v>243</v>
      </c>
      <c r="L37" s="363" t="s">
        <v>189</v>
      </c>
      <c r="M37" s="366" t="s">
        <v>190</v>
      </c>
      <c r="N37" s="369">
        <f t="shared" si="17"/>
        <v>1.4900600147223537</v>
      </c>
      <c r="O37" s="363"/>
      <c r="P37" s="363"/>
      <c r="Q37" s="363"/>
      <c r="R37" s="279"/>
      <c r="S37" s="270" t="str">
        <f t="shared" si="18"/>
        <v>Y</v>
      </c>
      <c r="T37" s="271" t="str">
        <f t="shared" si="19"/>
        <v>CFOAB2</v>
      </c>
      <c r="U37" s="271"/>
      <c r="V37" s="271" t="str">
        <f t="shared" si="20"/>
        <v>TL-Aerial Bucket II(&gt;50ft)-CFO</v>
      </c>
      <c r="W37" s="386">
        <f t="shared" si="21"/>
        <v>1.49</v>
      </c>
      <c r="X37" s="271"/>
      <c r="Y37" s="384"/>
      <c r="Z37" s="384"/>
      <c r="AA37" s="281"/>
    </row>
    <row r="38" spans="1:28" s="304" customFormat="1" ht="15" customHeight="1" x14ac:dyDescent="0.25">
      <c r="A38" s="279"/>
      <c r="B38" s="322" t="s">
        <v>56</v>
      </c>
      <c r="C38" s="317"/>
      <c r="E38" s="274">
        <f>N39</f>
        <v>2.1957027320443321</v>
      </c>
      <c r="F38" s="274"/>
      <c r="I38" s="317"/>
      <c r="J38" s="324"/>
      <c r="K38" s="380" t="s">
        <v>243</v>
      </c>
      <c r="L38" s="363" t="s">
        <v>191</v>
      </c>
      <c r="M38" s="366" t="s">
        <v>192</v>
      </c>
      <c r="N38" s="369">
        <f t="shared" si="17"/>
        <v>1.2770357981723224</v>
      </c>
      <c r="O38" s="363"/>
      <c r="P38" s="363"/>
      <c r="Q38" s="363"/>
      <c r="R38" s="279"/>
      <c r="S38" s="270" t="str">
        <f t="shared" si="18"/>
        <v>Y</v>
      </c>
      <c r="T38" s="271" t="str">
        <f t="shared" si="19"/>
        <v>CFORSP</v>
      </c>
      <c r="U38" s="271"/>
      <c r="V38" s="271" t="str">
        <f t="shared" si="20"/>
        <v>TL-Respirator-CFO</v>
      </c>
      <c r="W38" s="386">
        <f t="shared" si="21"/>
        <v>1.2769999999999999</v>
      </c>
      <c r="X38" s="271"/>
      <c r="Y38" s="384"/>
      <c r="Z38" s="384"/>
      <c r="AA38" s="281"/>
    </row>
    <row r="39" spans="1:28" s="304" customFormat="1" ht="15" customHeight="1" x14ac:dyDescent="0.25">
      <c r="A39" s="279"/>
      <c r="B39" s="317" t="s">
        <v>57</v>
      </c>
      <c r="C39" s="317"/>
      <c r="E39" s="274">
        <f>N40</f>
        <v>1.9593789918091413</v>
      </c>
      <c r="F39" s="275"/>
      <c r="I39" s="317"/>
      <c r="J39" s="324"/>
      <c r="K39" s="380" t="s">
        <v>243</v>
      </c>
      <c r="L39" s="363" t="s">
        <v>193</v>
      </c>
      <c r="M39" s="366" t="s">
        <v>194</v>
      </c>
      <c r="N39" s="369">
        <f t="shared" si="17"/>
        <v>2.1957027320443321</v>
      </c>
      <c r="O39" s="363"/>
      <c r="P39" s="363"/>
      <c r="Q39" s="363"/>
      <c r="R39" s="279"/>
      <c r="S39" s="270" t="str">
        <f t="shared" si="18"/>
        <v>Y</v>
      </c>
      <c r="T39" s="271" t="str">
        <f t="shared" si="19"/>
        <v>CFODYN</v>
      </c>
      <c r="U39" s="271"/>
      <c r="V39" s="271" t="str">
        <f t="shared" si="20"/>
        <v>TL-Miner Dynamiter-CFO</v>
      </c>
      <c r="W39" s="386">
        <f t="shared" si="21"/>
        <v>2.1960000000000002</v>
      </c>
      <c r="X39" s="271"/>
      <c r="Y39" s="384"/>
      <c r="Z39" s="384"/>
      <c r="AA39" s="281"/>
    </row>
    <row r="40" spans="1:28" s="304" customFormat="1" ht="15" customHeight="1" x14ac:dyDescent="0.25">
      <c r="A40" s="279"/>
      <c r="B40" s="317" t="s">
        <v>58</v>
      </c>
      <c r="C40" s="317"/>
      <c r="E40" s="274">
        <f>N41</f>
        <v>1.2282177485462735</v>
      </c>
      <c r="F40" s="275"/>
      <c r="I40" s="317"/>
      <c r="J40" s="317"/>
      <c r="K40" s="380" t="s">
        <v>243</v>
      </c>
      <c r="L40" s="363" t="s">
        <v>195</v>
      </c>
      <c r="M40" s="366" t="s">
        <v>196</v>
      </c>
      <c r="N40" s="369">
        <f t="shared" si="17"/>
        <v>1.9593789918091413</v>
      </c>
      <c r="O40" s="363"/>
      <c r="P40" s="363"/>
      <c r="Q40" s="363"/>
      <c r="R40" s="279"/>
      <c r="S40" s="270" t="str">
        <f t="shared" si="18"/>
        <v>Y</v>
      </c>
      <c r="T40" s="271" t="str">
        <f t="shared" si="19"/>
        <v>CFOSPE</v>
      </c>
      <c r="U40" s="271"/>
      <c r="V40" s="271" t="str">
        <f t="shared" si="20"/>
        <v>TL-Special Endorsement-CFO</v>
      </c>
      <c r="W40" s="386">
        <f t="shared" si="21"/>
        <v>1.9590000000000001</v>
      </c>
      <c r="X40" s="271"/>
      <c r="Y40" s="384"/>
      <c r="Z40" s="384"/>
      <c r="AA40" s="281"/>
    </row>
    <row r="41" spans="1:28" s="304" customFormat="1" ht="15" customHeight="1" x14ac:dyDescent="0.25">
      <c r="A41" s="279"/>
      <c r="B41" s="317" t="s">
        <v>59</v>
      </c>
      <c r="C41" s="317"/>
      <c r="E41" s="274">
        <f>N42</f>
        <v>2.0104160436909195</v>
      </c>
      <c r="F41" s="275"/>
      <c r="I41" s="317"/>
      <c r="J41" s="317"/>
      <c r="K41" s="377" t="s">
        <v>243</v>
      </c>
      <c r="L41" s="363" t="s">
        <v>197</v>
      </c>
      <c r="M41" s="366" t="s">
        <v>198</v>
      </c>
      <c r="N41" s="369">
        <f t="shared" si="17"/>
        <v>1.2282177485462735</v>
      </c>
      <c r="O41" s="363"/>
      <c r="P41" s="363"/>
      <c r="Q41" s="363"/>
      <c r="R41" s="279"/>
      <c r="S41" s="270" t="str">
        <f t="shared" si="18"/>
        <v>Y</v>
      </c>
      <c r="T41" s="271" t="str">
        <f t="shared" si="19"/>
        <v>CFOEQB</v>
      </c>
      <c r="U41" s="271"/>
      <c r="V41" s="271" t="str">
        <f t="shared" si="20"/>
        <v>TL-Equipment B-CFO</v>
      </c>
      <c r="W41" s="386">
        <f t="shared" si="21"/>
        <v>1.228</v>
      </c>
      <c r="X41" s="271"/>
      <c r="Y41" s="384"/>
      <c r="Z41" s="384"/>
      <c r="AA41" s="281"/>
    </row>
    <row r="42" spans="1:28" s="304" customFormat="1" ht="15" customHeight="1" x14ac:dyDescent="0.25">
      <c r="A42" s="279"/>
      <c r="B42" s="279"/>
      <c r="C42" s="325"/>
      <c r="D42" s="317"/>
      <c r="E42" s="317"/>
      <c r="F42" s="317"/>
      <c r="G42" s="317"/>
      <c r="H42" s="317"/>
      <c r="I42" s="317"/>
      <c r="J42" s="317"/>
      <c r="K42" s="377" t="s">
        <v>243</v>
      </c>
      <c r="L42" s="363" t="s">
        <v>199</v>
      </c>
      <c r="M42" s="366" t="s">
        <v>200</v>
      </c>
      <c r="N42" s="369">
        <f t="shared" si="17"/>
        <v>2.0104160436909195</v>
      </c>
      <c r="O42" s="363"/>
      <c r="P42" s="363"/>
      <c r="Q42" s="363"/>
      <c r="R42" s="279"/>
      <c r="S42" s="270" t="str">
        <f t="shared" si="18"/>
        <v>Y</v>
      </c>
      <c r="T42" s="271" t="str">
        <f t="shared" si="19"/>
        <v>CFOEQC</v>
      </c>
      <c r="U42" s="271"/>
      <c r="V42" s="271" t="str">
        <f t="shared" si="20"/>
        <v>TL-Equipment C-CFO</v>
      </c>
      <c r="W42" s="386">
        <f t="shared" si="21"/>
        <v>2.0099999999999998</v>
      </c>
      <c r="X42" s="271"/>
      <c r="Y42" s="384"/>
      <c r="Z42" s="384"/>
      <c r="AA42" s="281"/>
    </row>
    <row r="43" spans="1:28" s="304" customFormat="1" ht="15" customHeight="1" x14ac:dyDescent="0.25">
      <c r="A43" s="279"/>
      <c r="B43" s="316" t="s">
        <v>264</v>
      </c>
      <c r="D43" s="31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A43" s="281"/>
    </row>
    <row r="44" spans="1:28" s="304" customFormat="1" ht="15" customHeight="1" x14ac:dyDescent="0.25">
      <c r="A44" s="279"/>
      <c r="B44" s="316" t="s">
        <v>61</v>
      </c>
      <c r="D44" s="31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A44" s="281"/>
    </row>
    <row r="45" spans="1:28" s="304" customFormat="1" ht="15" customHeight="1" x14ac:dyDescent="0.25">
      <c r="A45" s="279"/>
      <c r="B45" s="316" t="s">
        <v>62</v>
      </c>
      <c r="D45" s="31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A45" s="281"/>
    </row>
    <row r="46" spans="1:28" s="304" customFormat="1" ht="15" customHeight="1" x14ac:dyDescent="0.25">
      <c r="A46" s="279"/>
      <c r="B46" s="316" t="s">
        <v>265</v>
      </c>
      <c r="D46" s="31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A46" s="281"/>
    </row>
    <row r="47" spans="1:28" s="304" customFormat="1" ht="15" customHeight="1" x14ac:dyDescent="0.25">
      <c r="A47" s="279"/>
      <c r="B47" s="316" t="s">
        <v>64</v>
      </c>
      <c r="D47" s="31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A47" s="281"/>
    </row>
    <row r="48" spans="1:28" s="304" customFormat="1" ht="15" customHeight="1" x14ac:dyDescent="0.25">
      <c r="A48" s="279"/>
      <c r="B48" s="316" t="s">
        <v>266</v>
      </c>
      <c r="D48" s="31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A48" s="281"/>
    </row>
    <row r="49" spans="1:27" s="304" customFormat="1" ht="15" customHeight="1" x14ac:dyDescent="0.25">
      <c r="A49" s="279"/>
      <c r="B49" s="325" t="s">
        <v>66</v>
      </c>
      <c r="D49" s="31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A49" s="281"/>
    </row>
    <row r="50" spans="1:27" s="304" customFormat="1" ht="15" customHeight="1" x14ac:dyDescent="0.25">
      <c r="A50" s="279"/>
      <c r="B50" s="325" t="s">
        <v>67</v>
      </c>
      <c r="D50" s="31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A50" s="281"/>
    </row>
    <row r="51" spans="1:27" s="304" customFormat="1" ht="15" customHeight="1" x14ac:dyDescent="0.25">
      <c r="A51" s="279"/>
      <c r="B51" s="316" t="s">
        <v>267</v>
      </c>
      <c r="D51" s="31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A51" s="281"/>
    </row>
    <row r="52" spans="1:27" s="304" customFormat="1" ht="15" customHeight="1" x14ac:dyDescent="0.25">
      <c r="A52" s="279"/>
      <c r="B52" s="316" t="s">
        <v>268</v>
      </c>
      <c r="D52" s="317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A52" s="281"/>
    </row>
    <row r="53" spans="1:27" s="304" customFormat="1" ht="15" customHeight="1" x14ac:dyDescent="0.25">
      <c r="A53" s="279"/>
      <c r="C53" s="316" t="s">
        <v>269</v>
      </c>
      <c r="D53" s="317"/>
      <c r="E53" s="317"/>
      <c r="F53" s="317"/>
      <c r="G53" s="317"/>
      <c r="H53" s="317"/>
      <c r="I53" s="317"/>
      <c r="J53" s="317"/>
      <c r="K53" s="377"/>
      <c r="L53" s="363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A53" s="281"/>
    </row>
    <row r="54" spans="1:27" s="304" customFormat="1" ht="15" customHeight="1" x14ac:dyDescent="0.25">
      <c r="A54" s="279"/>
      <c r="C54" s="316" t="s">
        <v>142</v>
      </c>
      <c r="D54" s="279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A54" s="281"/>
    </row>
    <row r="55" spans="1:27" s="304" customFormat="1" ht="15" customHeight="1" x14ac:dyDescent="0.25">
      <c r="A55" s="279"/>
      <c r="C55" s="316" t="s">
        <v>72</v>
      </c>
      <c r="D55" s="279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A55" s="281"/>
    </row>
    <row r="56" spans="1:27" s="304" customFormat="1" ht="15" customHeight="1" x14ac:dyDescent="0.25">
      <c r="A56" s="279"/>
      <c r="C56" s="316" t="s">
        <v>270</v>
      </c>
      <c r="D56" s="279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A56" s="281"/>
    </row>
    <row r="57" spans="1:27" s="304" customFormat="1" ht="15" customHeight="1" x14ac:dyDescent="0.25">
      <c r="A57" s="279"/>
      <c r="C57" s="316" t="s">
        <v>74</v>
      </c>
      <c r="D57" s="279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A57" s="281"/>
    </row>
    <row r="58" spans="1:27" s="304" customFormat="1" ht="15" customHeight="1" x14ac:dyDescent="0.25">
      <c r="A58" s="279"/>
      <c r="C58" s="316" t="s">
        <v>143</v>
      </c>
      <c r="D58" s="279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A58" s="281"/>
    </row>
    <row r="59" spans="1:27" s="304" customFormat="1" ht="15" customHeight="1" x14ac:dyDescent="0.25">
      <c r="A59" s="279"/>
      <c r="C59" s="316" t="s">
        <v>76</v>
      </c>
      <c r="D59" s="279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A59" s="281"/>
    </row>
    <row r="60" spans="1:27" s="304" customFormat="1" ht="15" customHeight="1" x14ac:dyDescent="0.25">
      <c r="A60" s="279"/>
      <c r="B60" s="316" t="s">
        <v>271</v>
      </c>
      <c r="D60" s="279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A60" s="281"/>
    </row>
    <row r="61" spans="1:27" s="304" customFormat="1" ht="15" customHeight="1" x14ac:dyDescent="0.25">
      <c r="A61" s="279"/>
      <c r="B61" s="316" t="s">
        <v>272</v>
      </c>
      <c r="D61" s="279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A61" s="281"/>
    </row>
    <row r="62" spans="1:27" s="304" customFormat="1" ht="15" customHeight="1" x14ac:dyDescent="0.25">
      <c r="A62" s="279"/>
      <c r="B62" s="316" t="s">
        <v>79</v>
      </c>
      <c r="D62" s="279"/>
      <c r="E62" s="279"/>
      <c r="F62" s="279"/>
      <c r="G62" s="279"/>
      <c r="H62" s="279"/>
      <c r="I62" s="279"/>
      <c r="J62" s="279"/>
      <c r="K62" s="363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A62" s="281"/>
    </row>
    <row r="63" spans="1:27" s="304" customFormat="1" ht="15" customHeight="1" x14ac:dyDescent="0.25">
      <c r="A63" s="279"/>
      <c r="B63" s="279"/>
      <c r="C63" s="316"/>
      <c r="D63" s="279"/>
      <c r="E63" s="279"/>
      <c r="F63" s="279"/>
      <c r="G63" s="279"/>
      <c r="H63" s="279"/>
      <c r="I63" s="279"/>
      <c r="J63" s="279"/>
      <c r="K63" s="363"/>
      <c r="L63" s="366"/>
      <c r="M63" s="366"/>
      <c r="N63" s="369"/>
      <c r="O63" s="363"/>
      <c r="P63" s="363"/>
      <c r="Q63" s="363"/>
      <c r="R63" s="279"/>
      <c r="S63" s="271"/>
      <c r="T63" s="271"/>
      <c r="U63" s="271"/>
      <c r="V63" s="271"/>
      <c r="W63" s="271"/>
      <c r="X63" s="271"/>
      <c r="Y63" s="384"/>
      <c r="Z63" s="384"/>
      <c r="AA63" s="281"/>
    </row>
    <row r="64" spans="1:27" s="304" customFormat="1" ht="15" customHeight="1" x14ac:dyDescent="0.25">
      <c r="A64" s="284" t="s">
        <v>292</v>
      </c>
      <c r="B64" s="284"/>
      <c r="D64" s="279"/>
      <c r="E64" s="279"/>
      <c r="F64" s="279"/>
      <c r="G64" s="279"/>
      <c r="H64" s="279"/>
      <c r="I64" s="279"/>
      <c r="J64" s="279"/>
      <c r="K64" s="363" t="s">
        <v>243</v>
      </c>
      <c r="L64" s="366" t="s">
        <v>201</v>
      </c>
      <c r="M64" s="366" t="s">
        <v>202</v>
      </c>
      <c r="N64" s="369">
        <f>IF($K64="Y",VLOOKUP($L64,DataJan2024,N$6,0)*PercIncrApril2024,VLOOKUP($L64,DataJan2024,N$6,0))</f>
        <v>3.2142247674241688</v>
      </c>
      <c r="O64" s="363"/>
      <c r="P64" s="363"/>
      <c r="Q64" s="363"/>
      <c r="R64" s="279"/>
      <c r="S64" s="270" t="str">
        <f t="shared" ref="S64" si="22">K64</f>
        <v>Y</v>
      </c>
      <c r="T64" s="271" t="str">
        <f>L64</f>
        <v>CFOTPP</v>
      </c>
      <c r="U64" s="271"/>
      <c r="V64" s="271" t="str">
        <f>M64</f>
        <v>TL-Training Premium Pay-CFO</v>
      </c>
      <c r="W64" s="386">
        <f>ROUND(N64,3)</f>
        <v>3.214</v>
      </c>
      <c r="X64" s="271"/>
      <c r="Y64" s="384"/>
      <c r="Z64" s="384"/>
      <c r="AA64" s="281"/>
    </row>
    <row r="65" spans="1:28" s="304" customFormat="1" ht="15" customHeight="1" x14ac:dyDescent="0.25">
      <c r="A65" s="279" t="s">
        <v>248</v>
      </c>
      <c r="B65" s="279"/>
      <c r="C65" s="279"/>
      <c r="D65" s="279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A65" s="281"/>
    </row>
    <row r="66" spans="1:28" s="304" customFormat="1" ht="15" customHeight="1" x14ac:dyDescent="0.25">
      <c r="A66" s="279" t="str">
        <f>"Without regard to the training topic, a training premium of "&amp;TEXT(N64,"$0.000")&amp;" per hour for all hours shall be paid."</f>
        <v>Without regard to the training topic, a training premium of $3.214 per hour for all hours shall be paid.</v>
      </c>
      <c r="B66" s="279"/>
      <c r="C66" s="279"/>
      <c r="D66" s="279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A66" s="281"/>
    </row>
    <row r="67" spans="1:28" s="304" customFormat="1" ht="15" customHeight="1" x14ac:dyDescent="0.25">
      <c r="A67" s="279" t="s">
        <v>83</v>
      </c>
      <c r="B67" s="279"/>
      <c r="C67" s="279"/>
      <c r="D67" s="279"/>
      <c r="E67" s="279"/>
      <c r="F67" s="279"/>
      <c r="G67" s="279"/>
      <c r="H67" s="279"/>
      <c r="I67" s="279"/>
      <c r="J67" s="279"/>
      <c r="K67" s="363"/>
      <c r="L67" s="366"/>
      <c r="M67" s="366"/>
      <c r="N67" s="369"/>
      <c r="O67" s="363"/>
      <c r="P67" s="363"/>
      <c r="Q67" s="363"/>
      <c r="R67" s="279"/>
      <c r="S67" s="271"/>
      <c r="T67" s="271"/>
      <c r="U67" s="271"/>
      <c r="V67" s="271"/>
      <c r="W67" s="271"/>
      <c r="X67" s="271"/>
      <c r="Y67" s="384"/>
      <c r="Z67" s="384"/>
      <c r="AA67" s="281"/>
    </row>
    <row r="68" spans="1:28" ht="15" customHeight="1" x14ac:dyDescent="0.25">
      <c r="A68" s="329"/>
      <c r="B68" s="329"/>
      <c r="C68" s="330"/>
      <c r="D68" s="331"/>
      <c r="E68" s="301"/>
      <c r="F68" s="300"/>
      <c r="G68" s="301"/>
      <c r="H68" s="301"/>
      <c r="I68" s="301"/>
      <c r="J68" s="301"/>
      <c r="K68" s="365"/>
      <c r="N68" s="369"/>
      <c r="S68" s="303"/>
      <c r="T68" s="303"/>
      <c r="U68" s="303"/>
      <c r="V68" s="303"/>
      <c r="W68" s="303"/>
      <c r="X68" s="303"/>
      <c r="Y68" s="387"/>
      <c r="Z68" s="387"/>
    </row>
    <row r="69" spans="1:28" ht="15" customHeight="1" x14ac:dyDescent="0.25">
      <c r="A69" s="284" t="s">
        <v>294</v>
      </c>
      <c r="B69" s="284"/>
      <c r="D69" s="332"/>
      <c r="E69" s="332"/>
      <c r="F69" s="300"/>
      <c r="G69" s="301"/>
      <c r="H69" s="301"/>
      <c r="I69" s="301"/>
      <c r="N69" s="369"/>
    </row>
    <row r="70" spans="1:28" ht="15" customHeight="1" x14ac:dyDescent="0.25">
      <c r="A70" s="329" t="s">
        <v>249</v>
      </c>
      <c r="B70" s="299"/>
      <c r="C70" s="330"/>
      <c r="D70" s="331"/>
      <c r="E70" s="301"/>
      <c r="F70" s="300"/>
      <c r="G70" s="301"/>
      <c r="H70" s="301"/>
      <c r="I70" s="301"/>
      <c r="J70" s="333"/>
      <c r="K70" s="381"/>
      <c r="N70" s="369"/>
    </row>
    <row r="71" spans="1:28" ht="15" customHeight="1" x14ac:dyDescent="0.25">
      <c r="A71" s="329" t="s">
        <v>273</v>
      </c>
      <c r="B71" s="329"/>
      <c r="C71" s="329"/>
      <c r="D71" s="301"/>
      <c r="E71" s="329"/>
      <c r="F71" s="300"/>
      <c r="G71" s="301"/>
      <c r="H71" s="301"/>
      <c r="I71" s="301"/>
      <c r="N71" s="369"/>
    </row>
    <row r="72" spans="1:28" ht="15" customHeight="1" x14ac:dyDescent="0.25">
      <c r="A72" s="329" t="s">
        <v>87</v>
      </c>
      <c r="B72" s="329"/>
      <c r="C72" s="329"/>
      <c r="D72" s="301"/>
      <c r="E72" s="329"/>
      <c r="F72" s="300"/>
      <c r="G72" s="301"/>
      <c r="H72" s="301"/>
      <c r="I72" s="301"/>
      <c r="N72" s="369"/>
    </row>
    <row r="73" spans="1:28" ht="15" customHeight="1" x14ac:dyDescent="0.25">
      <c r="A73" s="329"/>
      <c r="B73" s="329"/>
      <c r="C73" s="329"/>
      <c r="D73" s="301"/>
      <c r="E73" s="329"/>
      <c r="F73" s="300"/>
      <c r="G73" s="301"/>
      <c r="H73" s="301"/>
      <c r="I73" s="301"/>
      <c r="N73" s="369"/>
    </row>
    <row r="74" spans="1:28" ht="15" customHeight="1" x14ac:dyDescent="0.25">
      <c r="A74" s="284" t="s">
        <v>295</v>
      </c>
      <c r="B74" s="284"/>
      <c r="D74" s="301"/>
      <c r="E74" s="329"/>
      <c r="F74" s="300"/>
      <c r="G74" s="301"/>
      <c r="H74" s="301"/>
      <c r="I74" s="301"/>
      <c r="K74" s="363" t="s">
        <v>243</v>
      </c>
      <c r="L74" s="366" t="s">
        <v>203</v>
      </c>
      <c r="M74" s="366" t="s">
        <v>204</v>
      </c>
      <c r="N74" s="369">
        <f>IF($K74="Y",VLOOKUP($L74,DataJan2024,N$6,0)*PercIncrApril2024,VLOOKUP($L74,DataJan2024,N$6,0))</f>
        <v>1.3169778387754532</v>
      </c>
      <c r="S74" s="270" t="str">
        <f t="shared" ref="S74" si="23">K74</f>
        <v>Y</v>
      </c>
      <c r="T74" s="271" t="str">
        <f>L74</f>
        <v>CFOSSO</v>
      </c>
      <c r="V74" s="271" t="str">
        <f>M74</f>
        <v>TL-Sanitary Sewer Ops Prem-CFO</v>
      </c>
      <c r="W74" s="386">
        <f>ROUND(N74,3)</f>
        <v>1.3169999999999999</v>
      </c>
    </row>
    <row r="75" spans="1:28" ht="15" customHeight="1" x14ac:dyDescent="0.25">
      <c r="A75" s="329" t="s">
        <v>250</v>
      </c>
      <c r="B75" s="329"/>
      <c r="C75" s="329"/>
      <c r="D75" s="301"/>
      <c r="E75" s="329"/>
      <c r="F75" s="300"/>
      <c r="G75" s="301"/>
      <c r="H75" s="301"/>
      <c r="I75" s="301"/>
      <c r="N75" s="369"/>
    </row>
    <row r="76" spans="1:28" ht="15" customHeight="1" x14ac:dyDescent="0.25">
      <c r="A76" s="329" t="s">
        <v>90</v>
      </c>
      <c r="B76" s="329"/>
      <c r="C76" s="329"/>
      <c r="D76" s="301"/>
      <c r="E76" s="329"/>
      <c r="F76" s="300"/>
      <c r="G76" s="301"/>
      <c r="H76" s="301"/>
      <c r="I76" s="301"/>
      <c r="N76" s="369"/>
    </row>
    <row r="77" spans="1:28" s="295" customFormat="1" ht="15" customHeight="1" x14ac:dyDescent="0.25">
      <c r="A77" s="329" t="s">
        <v>91</v>
      </c>
      <c r="B77" s="329"/>
      <c r="C77" s="329"/>
      <c r="D77" s="301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A77" s="281"/>
      <c r="AB77" s="279"/>
    </row>
    <row r="78" spans="1:28" s="295" customFormat="1" ht="15" customHeight="1" x14ac:dyDescent="0.25">
      <c r="A78" s="329" t="s">
        <v>145</v>
      </c>
      <c r="B78" s="329"/>
      <c r="C78" s="329"/>
      <c r="D78" s="301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A78" s="281"/>
      <c r="AB78" s="279"/>
    </row>
    <row r="79" spans="1:28" s="295" customFormat="1" ht="15" customHeight="1" x14ac:dyDescent="0.25">
      <c r="A79" s="329" t="str">
        <f>TEXT(N74,"$0.000")&amp;" per hour for all hours worked in that capacity."</f>
        <v>$1.317 per hour for all hours worked in that capacity.</v>
      </c>
      <c r="B79" s="308"/>
      <c r="C79" s="279"/>
      <c r="D79" s="279"/>
      <c r="E79" s="329"/>
      <c r="F79" s="300"/>
      <c r="G79" s="301"/>
      <c r="H79" s="301"/>
      <c r="I79" s="301"/>
      <c r="J79" s="279"/>
      <c r="K79" s="363"/>
      <c r="L79" s="366"/>
      <c r="M79" s="366"/>
      <c r="N79" s="369"/>
      <c r="O79" s="363"/>
      <c r="P79" s="363"/>
      <c r="Q79" s="363"/>
      <c r="R79" s="279"/>
      <c r="S79" s="271"/>
      <c r="T79" s="271"/>
      <c r="U79" s="271"/>
      <c r="V79" s="271"/>
      <c r="W79" s="271"/>
      <c r="X79" s="271"/>
      <c r="Y79" s="384"/>
      <c r="Z79" s="384"/>
      <c r="AA79" s="281"/>
      <c r="AB79" s="279"/>
    </row>
    <row r="80" spans="1:28" ht="15" customHeight="1" x14ac:dyDescent="0.25">
      <c r="A80" s="266"/>
      <c r="B80" s="267"/>
      <c r="C80" s="268"/>
      <c r="D80" s="268"/>
      <c r="E80" s="266"/>
      <c r="F80" s="269"/>
      <c r="G80" s="268"/>
      <c r="H80" s="268"/>
      <c r="I80" s="268"/>
      <c r="J80" s="268"/>
      <c r="N80" s="370"/>
      <c r="R80" s="268"/>
      <c r="AA80" s="272"/>
      <c r="AB80" s="268"/>
    </row>
    <row r="81" spans="1:28" ht="15" customHeight="1" x14ac:dyDescent="0.25">
      <c r="A81" s="273" t="s">
        <v>296</v>
      </c>
      <c r="B81" s="267"/>
      <c r="C81" s="268"/>
      <c r="D81" s="268"/>
      <c r="E81" s="266"/>
      <c r="F81" s="269"/>
      <c r="G81" s="268"/>
      <c r="H81" s="268"/>
      <c r="I81" s="268"/>
      <c r="J81" s="268"/>
      <c r="N81" s="370"/>
      <c r="R81" s="268"/>
      <c r="AA81" s="272"/>
      <c r="AB81" s="268"/>
    </row>
    <row r="82" spans="1:28" ht="15" customHeight="1" x14ac:dyDescent="0.25">
      <c r="A82" s="266" t="s">
        <v>252</v>
      </c>
      <c r="B82" s="267"/>
      <c r="C82" s="268"/>
      <c r="D82" s="268"/>
      <c r="E82" s="266"/>
      <c r="F82" s="269"/>
      <c r="G82" s="268"/>
      <c r="H82" s="268"/>
      <c r="I82" s="268"/>
      <c r="J82" s="268"/>
      <c r="N82" s="370"/>
      <c r="R82" s="268"/>
      <c r="AA82" s="272"/>
      <c r="AB82" s="268"/>
    </row>
    <row r="83" spans="1:28" ht="15" customHeight="1" x14ac:dyDescent="0.25">
      <c r="A83" s="334" t="s">
        <v>253</v>
      </c>
      <c r="B83" s="267"/>
      <c r="C83" s="268"/>
      <c r="D83" s="268"/>
      <c r="E83" s="266"/>
      <c r="F83" s="269"/>
      <c r="G83" s="268"/>
      <c r="H83" s="268"/>
      <c r="I83" s="268"/>
      <c r="J83" s="268"/>
      <c r="N83" s="370"/>
      <c r="R83" s="268"/>
      <c r="AA83" s="272"/>
      <c r="AB83" s="268"/>
    </row>
    <row r="84" spans="1:28" ht="15" customHeight="1" x14ac:dyDescent="0.25">
      <c r="A84" s="266" t="s">
        <v>254</v>
      </c>
      <c r="B84" s="267"/>
      <c r="C84" s="268"/>
      <c r="D84" s="268"/>
      <c r="E84" s="266"/>
      <c r="F84" s="269"/>
      <c r="G84" s="268"/>
      <c r="H84" s="268"/>
      <c r="I84" s="268"/>
      <c r="J84" s="268"/>
      <c r="N84" s="370"/>
      <c r="R84" s="268"/>
      <c r="AA84" s="272"/>
      <c r="AB84" s="268"/>
    </row>
    <row r="85" spans="1:28" s="295" customFormat="1" ht="15" customHeight="1" x14ac:dyDescent="0.25">
      <c r="A85" s="329"/>
      <c r="B85" s="329"/>
      <c r="C85" s="329"/>
      <c r="D85" s="301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A85" s="281"/>
      <c r="AB85" s="279"/>
    </row>
    <row r="86" spans="1:28" s="295" customFormat="1" ht="15" customHeight="1" x14ac:dyDescent="0.25">
      <c r="A86" s="299" t="s">
        <v>95</v>
      </c>
      <c r="B86" s="299"/>
      <c r="C86" s="279"/>
      <c r="D86" s="301"/>
      <c r="E86" s="329"/>
      <c r="F86" s="300"/>
      <c r="G86" s="301"/>
      <c r="H86" s="301"/>
      <c r="I86" s="301"/>
      <c r="J86" s="301"/>
      <c r="K86" s="365"/>
      <c r="L86" s="366"/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A86" s="281"/>
      <c r="AB86" s="279"/>
    </row>
    <row r="87" spans="1:28" s="295" customFormat="1" ht="15" customHeight="1" x14ac:dyDescent="0.25">
      <c r="A87" s="285" t="s">
        <v>251</v>
      </c>
      <c r="B87" s="335"/>
      <c r="C87" s="285"/>
      <c r="D87" s="279"/>
      <c r="E87" s="285"/>
      <c r="G87" s="279"/>
      <c r="H87" s="279"/>
      <c r="I87" s="279"/>
      <c r="J87" s="279"/>
      <c r="K87" s="363"/>
      <c r="L87" s="366" t="s">
        <v>95</v>
      </c>
      <c r="M87" s="366"/>
      <c r="N87" s="369"/>
      <c r="O87" s="363"/>
      <c r="P87" s="363"/>
      <c r="Q87" s="363"/>
      <c r="R87" s="279"/>
      <c r="S87" s="271"/>
      <c r="T87" s="271"/>
      <c r="U87" s="271"/>
      <c r="V87" s="271"/>
      <c r="W87" s="271"/>
      <c r="X87" s="271"/>
      <c r="Y87" s="384"/>
      <c r="Z87" s="384"/>
      <c r="AA87" s="281"/>
      <c r="AB87" s="279"/>
    </row>
    <row r="88" spans="1:28" s="295" customFormat="1" ht="15" customHeight="1" x14ac:dyDescent="0.25">
      <c r="A88" s="285" t="s">
        <v>97</v>
      </c>
      <c r="B88" s="285"/>
      <c r="C88" s="285"/>
      <c r="D88" s="279"/>
      <c r="E88" s="285"/>
      <c r="G88" s="279"/>
      <c r="H88" s="279"/>
      <c r="I88" s="279"/>
      <c r="J88" s="279"/>
      <c r="K88" s="363"/>
      <c r="L88" s="366"/>
      <c r="M88" s="366"/>
      <c r="N88" s="370"/>
      <c r="O88" s="363"/>
      <c r="P88" s="363"/>
      <c r="Q88" s="363"/>
      <c r="R88" s="279"/>
      <c r="S88" s="271"/>
      <c r="T88" s="294" t="s">
        <v>95</v>
      </c>
      <c r="U88" s="271"/>
      <c r="V88" s="271"/>
      <c r="W88" s="271"/>
      <c r="X88" s="271"/>
      <c r="Y88" s="384"/>
      <c r="Z88" s="384"/>
      <c r="AA88" s="281"/>
      <c r="AB88" s="279"/>
    </row>
    <row r="89" spans="1:28" s="295" customFormat="1" ht="15" customHeight="1" x14ac:dyDescent="0.25">
      <c r="B89" s="308">
        <f>N89</f>
        <v>0.23299523685159665</v>
      </c>
      <c r="C89" s="285" t="s">
        <v>98</v>
      </c>
      <c r="D89" s="279"/>
      <c r="E89" s="285"/>
      <c r="G89" s="279"/>
      <c r="H89" s="279"/>
      <c r="I89" s="279"/>
      <c r="J89" s="279"/>
      <c r="K89" s="363" t="s">
        <v>243</v>
      </c>
      <c r="L89" s="379" t="s">
        <v>205</v>
      </c>
      <c r="M89" s="366"/>
      <c r="N89" s="369">
        <f>IF($K89="Y",VLOOKUP($L89,DataJan2024,N$6,0)*PercIncrApril2024,VLOOKUP($L89,DataJan2024,N$6,0))</f>
        <v>0.23299523685159665</v>
      </c>
      <c r="O89" s="363"/>
      <c r="P89" s="379"/>
      <c r="Q89" s="363"/>
      <c r="R89" s="279"/>
      <c r="S89" s="270" t="str">
        <f t="shared" ref="S89:S92" si="24">K89</f>
        <v>Y</v>
      </c>
      <c r="T89" s="271" t="str">
        <f>L89</f>
        <v>10th Year</v>
      </c>
      <c r="U89" s="271"/>
      <c r="V89" s="271"/>
      <c r="W89" s="386">
        <f>ROUND(N89,3)</f>
        <v>0.23300000000000001</v>
      </c>
      <c r="X89" s="271"/>
      <c r="Y89" s="384"/>
      <c r="Z89" s="384"/>
      <c r="AA89" s="281"/>
      <c r="AB89" s="279"/>
    </row>
    <row r="90" spans="1:28" s="295" customFormat="1" ht="15" customHeight="1" x14ac:dyDescent="0.25">
      <c r="B90" s="308">
        <f t="shared" ref="B90:B92" si="25">N90</f>
        <v>0.45156695904095157</v>
      </c>
      <c r="C90" s="285" t="s">
        <v>99</v>
      </c>
      <c r="D90" s="279"/>
      <c r="E90" s="285"/>
      <c r="G90" s="279"/>
      <c r="H90" s="279"/>
      <c r="I90" s="279"/>
      <c r="J90" s="279"/>
      <c r="K90" s="363" t="s">
        <v>243</v>
      </c>
      <c r="L90" s="363" t="s">
        <v>206</v>
      </c>
      <c r="M90" s="366"/>
      <c r="N90" s="369">
        <f>IF($K90="Y",VLOOKUP($L90,DataJan2024,N$6,0)*PercIncrApril2024,VLOOKUP($L90,DataJan2024,N$6,0))</f>
        <v>0.45156695904095157</v>
      </c>
      <c r="O90" s="363"/>
      <c r="P90" s="379"/>
      <c r="Q90" s="363"/>
      <c r="R90" s="279"/>
      <c r="S90" s="270" t="str">
        <f t="shared" si="24"/>
        <v>Y</v>
      </c>
      <c r="T90" s="271" t="str">
        <f>L90</f>
        <v>15th Year</v>
      </c>
      <c r="U90" s="271"/>
      <c r="V90" s="271"/>
      <c r="W90" s="386">
        <f>ROUND(N90,3)</f>
        <v>0.45200000000000001</v>
      </c>
      <c r="X90" s="271"/>
      <c r="Y90" s="384"/>
      <c r="Z90" s="384"/>
      <c r="AA90" s="281"/>
      <c r="AB90" s="279"/>
    </row>
    <row r="91" spans="1:28" s="295" customFormat="1" ht="15" customHeight="1" x14ac:dyDescent="0.25">
      <c r="B91" s="308">
        <f t="shared" si="25"/>
        <v>0.64018215077795826</v>
      </c>
      <c r="C91" s="285" t="s">
        <v>100</v>
      </c>
      <c r="D91" s="279"/>
      <c r="E91" s="285"/>
      <c r="G91" s="279"/>
      <c r="H91" s="279"/>
      <c r="I91" s="279"/>
      <c r="J91" s="279"/>
      <c r="K91" s="363" t="s">
        <v>243</v>
      </c>
      <c r="L91" s="363" t="s">
        <v>207</v>
      </c>
      <c r="M91" s="366"/>
      <c r="N91" s="369">
        <f>IF($K91="Y",VLOOKUP($L91,DataJan2024,N$6,0)*PercIncrApril2024,VLOOKUP($L91,DataJan2024,N$6,0))</f>
        <v>0.64018215077795826</v>
      </c>
      <c r="O91" s="363"/>
      <c r="P91" s="379"/>
      <c r="Q91" s="363"/>
      <c r="R91" s="279"/>
      <c r="S91" s="270" t="str">
        <f t="shared" si="24"/>
        <v>Y</v>
      </c>
      <c r="T91" s="271" t="str">
        <f>L91</f>
        <v>20th Year</v>
      </c>
      <c r="U91" s="271"/>
      <c r="V91" s="271"/>
      <c r="W91" s="386">
        <f>ROUND(N91,3)</f>
        <v>0.64</v>
      </c>
      <c r="X91" s="271"/>
      <c r="Y91" s="384"/>
      <c r="Z91" s="384"/>
      <c r="AA91" s="281"/>
      <c r="AB91" s="279"/>
    </row>
    <row r="92" spans="1:28" s="300" customFormat="1" ht="15" customHeight="1" x14ac:dyDescent="0.25">
      <c r="B92" s="308">
        <f t="shared" si="25"/>
        <v>0.89647691131471463</v>
      </c>
      <c r="C92" s="329" t="s">
        <v>101</v>
      </c>
      <c r="D92" s="301"/>
      <c r="E92" s="329"/>
      <c r="G92" s="301"/>
      <c r="H92" s="301"/>
      <c r="I92" s="301"/>
      <c r="J92" s="301"/>
      <c r="K92" s="365" t="s">
        <v>243</v>
      </c>
      <c r="L92" s="365" t="s">
        <v>208</v>
      </c>
      <c r="M92" s="372"/>
      <c r="N92" s="369">
        <f>IF($K92="Y",VLOOKUP($L92,DataJan2024,N$6,0)*PercIncrApril2024,VLOOKUP($L92,DataJan2024,N$6,0))</f>
        <v>0.89647691131471463</v>
      </c>
      <c r="O92" s="365"/>
      <c r="P92" s="365"/>
      <c r="Q92" s="365"/>
      <c r="R92" s="301"/>
      <c r="S92" s="270" t="str">
        <f t="shared" si="24"/>
        <v>Y</v>
      </c>
      <c r="T92" s="271" t="str">
        <f>L92</f>
        <v>25th Year</v>
      </c>
      <c r="U92" s="271"/>
      <c r="V92" s="271"/>
      <c r="W92" s="386">
        <f>ROUND(N92,3)</f>
        <v>0.89600000000000002</v>
      </c>
      <c r="X92" s="303"/>
      <c r="Y92" s="387"/>
      <c r="Z92" s="387"/>
      <c r="AA92" s="304"/>
      <c r="AB92" s="301"/>
    </row>
    <row r="93" spans="1:28" s="295" customFormat="1" ht="15" customHeight="1" x14ac:dyDescent="0.25">
      <c r="A93" s="279"/>
      <c r="B93" s="279"/>
      <c r="C93" s="279"/>
      <c r="D93" s="279"/>
      <c r="E93" s="279"/>
      <c r="F93" s="279"/>
      <c r="G93" s="279"/>
      <c r="H93" s="279"/>
      <c r="I93" s="279"/>
      <c r="J93" s="279"/>
      <c r="K93" s="363"/>
      <c r="L93" s="382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A93" s="281"/>
      <c r="AB93" s="279"/>
    </row>
    <row r="94" spans="1:28" s="295" customFormat="1" ht="15" customHeight="1" x14ac:dyDescent="0.25">
      <c r="A94" s="299" t="s">
        <v>102</v>
      </c>
      <c r="B94" s="299"/>
      <c r="C94" s="279"/>
      <c r="D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A94" s="281"/>
      <c r="AB94" s="279"/>
    </row>
    <row r="95" spans="1:28" s="295" customFormat="1" ht="15" customHeight="1" x14ac:dyDescent="0.25">
      <c r="A95" s="316" t="s">
        <v>255</v>
      </c>
      <c r="B95" s="316"/>
      <c r="C95" s="279"/>
      <c r="D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A95" s="281"/>
      <c r="AB95" s="279"/>
    </row>
    <row r="96" spans="1:28" s="295" customFormat="1" ht="15" customHeight="1" x14ac:dyDescent="0.25">
      <c r="A96" s="317" t="s">
        <v>104</v>
      </c>
      <c r="B96" s="317"/>
      <c r="C96" s="279"/>
      <c r="D96" s="279"/>
      <c r="E96" s="279"/>
      <c r="F96" s="279"/>
      <c r="G96" s="279"/>
      <c r="H96" s="279"/>
      <c r="I96" s="279"/>
      <c r="J96" s="279"/>
      <c r="K96" s="363"/>
      <c r="L96" s="366"/>
      <c r="M96" s="366"/>
      <c r="N96" s="369"/>
      <c r="O96" s="363"/>
      <c r="P96" s="363"/>
      <c r="Q96" s="363"/>
      <c r="R96" s="279"/>
      <c r="S96" s="271"/>
      <c r="T96" s="271"/>
      <c r="U96" s="271"/>
      <c r="V96" s="271"/>
      <c r="W96" s="271"/>
      <c r="X96" s="271"/>
      <c r="Y96" s="384"/>
      <c r="Z96" s="384"/>
      <c r="AA96" s="281"/>
      <c r="AB96" s="279"/>
    </row>
    <row r="97" spans="1:27" ht="15" customHeight="1" x14ac:dyDescent="0.25">
      <c r="A97" s="317" t="s">
        <v>105</v>
      </c>
      <c r="B97" s="317"/>
      <c r="N97" s="369"/>
    </row>
    <row r="98" spans="1:27" ht="15" customHeight="1" x14ac:dyDescent="0.25">
      <c r="A98" s="317" t="s">
        <v>106</v>
      </c>
      <c r="B98" s="317"/>
      <c r="N98" s="369"/>
    </row>
    <row r="99" spans="1:27" ht="15" customHeight="1" x14ac:dyDescent="0.25">
      <c r="A99" s="317" t="s">
        <v>107</v>
      </c>
      <c r="B99" s="317"/>
      <c r="N99" s="369"/>
    </row>
    <row r="100" spans="1:27" ht="15" customHeight="1" x14ac:dyDescent="0.25">
      <c r="A100" s="317" t="s">
        <v>108</v>
      </c>
      <c r="B100" s="317"/>
      <c r="C100" s="317"/>
      <c r="N100" s="369"/>
    </row>
    <row r="101" spans="1:27" ht="15" customHeight="1" x14ac:dyDescent="0.25">
      <c r="A101" s="317" t="s">
        <v>109</v>
      </c>
      <c r="B101" s="317"/>
      <c r="C101" s="317"/>
      <c r="N101" s="369"/>
    </row>
    <row r="102" spans="1:27" ht="15" customHeight="1" x14ac:dyDescent="0.25">
      <c r="A102" s="279" t="s">
        <v>110</v>
      </c>
      <c r="C102" s="317"/>
      <c r="N102" s="369"/>
    </row>
    <row r="103" spans="1:27" s="301" customFormat="1" ht="15" customHeight="1" x14ac:dyDescent="0.25">
      <c r="A103" s="279" t="s">
        <v>111</v>
      </c>
      <c r="B103" s="279"/>
      <c r="K103" s="365"/>
      <c r="L103" s="372"/>
      <c r="M103" s="372"/>
      <c r="N103" s="369"/>
      <c r="O103" s="365"/>
      <c r="P103" s="365"/>
      <c r="Q103" s="365"/>
      <c r="S103" s="303"/>
      <c r="T103" s="303"/>
      <c r="U103" s="303"/>
      <c r="V103" s="303"/>
      <c r="W103" s="303"/>
      <c r="X103" s="303"/>
      <c r="Y103" s="387"/>
      <c r="Z103" s="387"/>
      <c r="AA103" s="304"/>
    </row>
    <row r="104" spans="1:27" s="301" customFormat="1" ht="15" customHeight="1" x14ac:dyDescent="0.25">
      <c r="A104" s="301" t="s">
        <v>112</v>
      </c>
      <c r="K104" s="365"/>
      <c r="L104" s="372"/>
      <c r="M104" s="372"/>
      <c r="N104" s="369"/>
      <c r="O104" s="365"/>
      <c r="P104" s="365"/>
      <c r="Q104" s="365"/>
      <c r="S104" s="271"/>
      <c r="T104" s="271"/>
      <c r="U104" s="271"/>
      <c r="V104" s="271"/>
      <c r="W104" s="271"/>
      <c r="X104" s="271"/>
      <c r="Y104" s="384"/>
      <c r="Z104" s="384"/>
      <c r="AA104" s="304"/>
    </row>
    <row r="105" spans="1:27" ht="15" customHeight="1" thickBot="1" x14ac:dyDescent="0.3">
      <c r="A105" s="326"/>
      <c r="B105" s="326"/>
      <c r="C105" s="326"/>
      <c r="D105" s="326"/>
      <c r="E105" s="326"/>
      <c r="F105" s="326"/>
      <c r="G105" s="326"/>
      <c r="H105" s="326"/>
      <c r="I105" s="326"/>
      <c r="J105" s="326"/>
      <c r="K105" s="365"/>
      <c r="L105" s="372"/>
      <c r="M105" s="372"/>
      <c r="N105" s="369"/>
    </row>
    <row r="106" spans="1:27" s="304" customFormat="1" ht="15" customHeight="1" x14ac:dyDescent="0.25">
      <c r="A106" s="284" t="s">
        <v>179</v>
      </c>
      <c r="B106" s="284"/>
      <c r="C106" s="314"/>
      <c r="D106" s="315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A106" s="281"/>
    </row>
    <row r="107" spans="1:27" s="304" customFormat="1" ht="15" customHeight="1" x14ac:dyDescent="0.25">
      <c r="A107" s="284"/>
      <c r="B107" s="284"/>
      <c r="C107" s="314"/>
      <c r="D107" s="315"/>
      <c r="E107" s="336"/>
      <c r="F107" s="315"/>
      <c r="G107" s="337"/>
      <c r="H107" s="337"/>
      <c r="I107" s="315"/>
      <c r="J107" s="338"/>
      <c r="K107" s="380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A107" s="281"/>
    </row>
    <row r="108" spans="1:27" s="304" customFormat="1" ht="15" customHeight="1" x14ac:dyDescent="0.25">
      <c r="A108" s="284" t="s">
        <v>274</v>
      </c>
      <c r="B108" s="284"/>
      <c r="C108" s="339"/>
      <c r="D108" s="317"/>
      <c r="E108" s="317"/>
      <c r="F108" s="317"/>
      <c r="G108" s="317"/>
      <c r="H108" s="315"/>
      <c r="I108" s="315"/>
      <c r="J108" s="315"/>
      <c r="K108" s="377"/>
      <c r="L108" s="363"/>
      <c r="M108" s="366"/>
      <c r="N108" s="369"/>
      <c r="O108" s="363"/>
      <c r="P108" s="363"/>
      <c r="Q108" s="363"/>
      <c r="R108" s="279"/>
      <c r="S108" s="271"/>
      <c r="T108" s="271"/>
      <c r="U108" s="271"/>
      <c r="V108" s="271"/>
      <c r="W108" s="271"/>
      <c r="X108" s="271"/>
      <c r="Y108" s="384"/>
      <c r="Z108" s="384"/>
      <c r="AA108" s="281"/>
    </row>
    <row r="109" spans="1:27" s="304" customFormat="1" ht="15" customHeight="1" x14ac:dyDescent="0.25">
      <c r="A109" s="279" t="s">
        <v>229</v>
      </c>
      <c r="B109" s="308">
        <f>N109</f>
        <v>0.61688262709279884</v>
      </c>
      <c r="C109" s="317" t="s">
        <v>228</v>
      </c>
      <c r="E109" s="317"/>
      <c r="F109" s="317"/>
      <c r="G109" s="317"/>
      <c r="H109" s="315"/>
      <c r="I109" s="315"/>
      <c r="J109" s="315"/>
      <c r="K109" s="377" t="s">
        <v>243</v>
      </c>
      <c r="L109" s="363" t="s">
        <v>237</v>
      </c>
      <c r="M109" s="366" t="s">
        <v>238</v>
      </c>
      <c r="N109" s="369">
        <f>IF($K109="Y",VLOOKUP($L109,DataJan2024,N$6,0)*PercIncrApril2024,VLOOKUP($L109,DataJan2024,N$6,0))</f>
        <v>0.61688262709279884</v>
      </c>
      <c r="O109" s="363"/>
      <c r="P109" s="363"/>
      <c r="Q109" s="363"/>
      <c r="R109" s="279"/>
      <c r="S109" s="270" t="str">
        <f t="shared" ref="S109:S111" si="26">K109</f>
        <v>Y</v>
      </c>
      <c r="T109" s="271" t="str">
        <f>L109</f>
        <v>CFOWOC</v>
      </c>
      <c r="U109" s="271"/>
      <c r="V109" s="271" t="str">
        <f>M109</f>
        <v>Water Operator Certification-C</v>
      </c>
      <c r="W109" s="386">
        <f>ROUND(N109,3)</f>
        <v>0.61699999999999999</v>
      </c>
      <c r="X109" s="271"/>
      <c r="Y109" s="384"/>
      <c r="Z109" s="384"/>
      <c r="AA109" s="281"/>
    </row>
    <row r="110" spans="1:27" s="304" customFormat="1" ht="15" customHeight="1" x14ac:dyDescent="0.25">
      <c r="A110" s="279"/>
      <c r="B110" s="308">
        <f>N110</f>
        <v>0.92976194515065702</v>
      </c>
      <c r="C110" s="317" t="s">
        <v>159</v>
      </c>
      <c r="E110" s="317"/>
      <c r="F110" s="317"/>
      <c r="G110" s="317"/>
      <c r="H110" s="315"/>
      <c r="I110" s="315"/>
      <c r="J110" s="315"/>
      <c r="K110" s="377" t="s">
        <v>243</v>
      </c>
      <c r="L110" s="363" t="s">
        <v>209</v>
      </c>
      <c r="M110" s="366" t="s">
        <v>210</v>
      </c>
      <c r="N110" s="369">
        <f>IF($K110="Y",VLOOKUP($L110,DataJan2024,N$6,0)*PercIncrApril2024,VLOOKUP($L110,DataJan2024,N$6,0))</f>
        <v>0.92976194515065702</v>
      </c>
      <c r="O110" s="363"/>
      <c r="P110" s="363"/>
      <c r="Q110" s="363"/>
      <c r="R110" s="279"/>
      <c r="S110" s="270" t="str">
        <f t="shared" si="26"/>
        <v>Y</v>
      </c>
      <c r="T110" s="271" t="str">
        <f>L110</f>
        <v>CFOWOB</v>
      </c>
      <c r="U110" s="271"/>
      <c r="V110" s="271" t="str">
        <f>M110</f>
        <v>Water Operator Certification-B</v>
      </c>
      <c r="W110" s="386">
        <f>ROUND(N110,3)</f>
        <v>0.93</v>
      </c>
      <c r="X110" s="271"/>
      <c r="Y110" s="384"/>
      <c r="Z110" s="384"/>
      <c r="AA110" s="281"/>
    </row>
    <row r="111" spans="1:27" s="304" customFormat="1" ht="15" customHeight="1" x14ac:dyDescent="0.25">
      <c r="A111" s="279"/>
      <c r="B111" s="308">
        <f>N111</f>
        <v>1.2437507643363803</v>
      </c>
      <c r="C111" s="317" t="s">
        <v>160</v>
      </c>
      <c r="E111" s="317"/>
      <c r="F111" s="317"/>
      <c r="G111" s="317"/>
      <c r="H111" s="315"/>
      <c r="I111" s="315"/>
      <c r="J111" s="315"/>
      <c r="K111" s="377" t="s">
        <v>243</v>
      </c>
      <c r="L111" s="363" t="s">
        <v>211</v>
      </c>
      <c r="M111" s="366" t="s">
        <v>212</v>
      </c>
      <c r="N111" s="369">
        <f>IF($K111="Y",VLOOKUP($L111,DataJan2024,N$6,0)*PercIncrApril2024,VLOOKUP($L111,DataJan2024,N$6,0))</f>
        <v>1.2437507643363803</v>
      </c>
      <c r="O111" s="363"/>
      <c r="P111" s="363"/>
      <c r="Q111" s="363"/>
      <c r="R111" s="279"/>
      <c r="S111" s="270" t="str">
        <f t="shared" si="26"/>
        <v>Y</v>
      </c>
      <c r="T111" s="271" t="str">
        <f>L111</f>
        <v>CFOWOA</v>
      </c>
      <c r="U111" s="271"/>
      <c r="V111" s="271" t="str">
        <f>M111</f>
        <v>Water Operator Certification-A</v>
      </c>
      <c r="W111" s="386">
        <f>ROUND(N111,3)</f>
        <v>1.244</v>
      </c>
      <c r="X111" s="271"/>
      <c r="Y111" s="384"/>
      <c r="Z111" s="384"/>
      <c r="AA111" s="281"/>
    </row>
    <row r="112" spans="1:27" s="304" customFormat="1" ht="15" customHeight="1" x14ac:dyDescent="0.25">
      <c r="A112" s="279"/>
      <c r="B112" s="279"/>
      <c r="C112" s="340"/>
      <c r="D112" s="317"/>
      <c r="E112" s="317"/>
      <c r="F112" s="317"/>
      <c r="G112" s="317"/>
      <c r="H112" s="315"/>
      <c r="I112" s="315"/>
      <c r="J112" s="315"/>
      <c r="K112" s="377"/>
      <c r="L112" s="363"/>
      <c r="M112" s="366"/>
      <c r="N112" s="369"/>
      <c r="O112" s="363"/>
      <c r="P112" s="363"/>
      <c r="Q112" s="363"/>
      <c r="R112" s="279"/>
      <c r="S112" s="271"/>
      <c r="T112" s="271"/>
      <c r="U112" s="271"/>
      <c r="V112" s="271"/>
      <c r="W112" s="271"/>
      <c r="X112" s="271"/>
      <c r="Y112" s="384"/>
      <c r="Z112" s="384"/>
      <c r="AA112" s="281"/>
    </row>
    <row r="113" spans="1:28" s="301" customFormat="1" ht="15" customHeight="1" x14ac:dyDescent="0.25">
      <c r="A113" s="279" t="s">
        <v>275</v>
      </c>
      <c r="B113" s="279"/>
      <c r="C113" s="325"/>
      <c r="D113" s="317"/>
      <c r="E113" s="317"/>
      <c r="F113" s="317"/>
      <c r="G113" s="317"/>
      <c r="H113" s="317"/>
      <c r="I113" s="317"/>
      <c r="J113" s="317"/>
      <c r="K113" s="377"/>
      <c r="L113" s="363"/>
      <c r="M113" s="366"/>
      <c r="N113" s="369"/>
      <c r="O113" s="363"/>
      <c r="P113" s="363"/>
      <c r="Q113" s="363"/>
      <c r="R113" s="279"/>
      <c r="S113" s="271"/>
      <c r="T113" s="271"/>
      <c r="U113" s="271"/>
      <c r="V113" s="271"/>
      <c r="W113" s="271"/>
      <c r="X113" s="271"/>
      <c r="Y113" s="271"/>
      <c r="Z113" s="271"/>
      <c r="AA113" s="279"/>
    </row>
    <row r="114" spans="1:28" s="301" customFormat="1" ht="15" customHeight="1" x14ac:dyDescent="0.25">
      <c r="A114" s="279"/>
      <c r="B114" s="308">
        <f>N114</f>
        <v>0.43270543986725085</v>
      </c>
      <c r="C114" s="317" t="s">
        <v>161</v>
      </c>
      <c r="E114" s="317"/>
      <c r="F114" s="317"/>
      <c r="G114" s="317"/>
      <c r="H114" s="317"/>
      <c r="I114" s="317"/>
      <c r="J114" s="317"/>
      <c r="K114" s="377" t="s">
        <v>243</v>
      </c>
      <c r="L114" s="363" t="s">
        <v>213</v>
      </c>
      <c r="M114" s="366" t="s">
        <v>214</v>
      </c>
      <c r="N114" s="369">
        <f>IF($K114="Y",VLOOKUP($L114,DataJan2024,N$6,0)*PercIncrApril2024,VLOOKUP($L114,DataJan2024,N$6,0))</f>
        <v>0.43270543986725085</v>
      </c>
      <c r="O114" s="363"/>
      <c r="P114" s="363"/>
      <c r="Q114" s="363"/>
      <c r="R114" s="279"/>
      <c r="S114" s="270" t="str">
        <f t="shared" ref="S114:S115" si="27">K114</f>
        <v>Y</v>
      </c>
      <c r="T114" s="271" t="str">
        <f>L114</f>
        <v>CFOHWP</v>
      </c>
      <c r="U114" s="271"/>
      <c r="V114" s="271" t="str">
        <f>M114</f>
        <v>TL-Hazwoper-CFO</v>
      </c>
      <c r="W114" s="386">
        <f>ROUND(N114,3)</f>
        <v>0.433</v>
      </c>
      <c r="X114" s="271"/>
      <c r="Y114" s="271"/>
      <c r="Z114" s="271"/>
      <c r="AA114" s="279"/>
    </row>
    <row r="115" spans="1:28" s="301" customFormat="1" ht="15" customHeight="1" x14ac:dyDescent="0.25">
      <c r="B115" s="308">
        <f>N115</f>
        <v>1.261502782382216</v>
      </c>
      <c r="C115" s="343" t="s">
        <v>162</v>
      </c>
      <c r="E115" s="343"/>
      <c r="F115" s="343"/>
      <c r="G115" s="343"/>
      <c r="H115" s="343"/>
      <c r="I115" s="343"/>
      <c r="J115" s="343"/>
      <c r="K115" s="383" t="s">
        <v>243</v>
      </c>
      <c r="L115" s="363" t="s">
        <v>215</v>
      </c>
      <c r="M115" s="366" t="s">
        <v>216</v>
      </c>
      <c r="N115" s="369">
        <f>IF($K115="Y",VLOOKUP($L115,DataJan2024,N$6,0)*PercIncrApril2024,VLOOKUP($L115,DataJan2024,N$6,0))</f>
        <v>1.261502782382216</v>
      </c>
      <c r="O115" s="363"/>
      <c r="P115" s="363"/>
      <c r="Q115" s="363"/>
      <c r="R115" s="279"/>
      <c r="S115" s="270" t="str">
        <f t="shared" si="27"/>
        <v>Y</v>
      </c>
      <c r="T115" s="271" t="str">
        <f>L115</f>
        <v>CFORS2</v>
      </c>
      <c r="U115" s="271"/>
      <c r="V115" s="271" t="str">
        <f>M115</f>
        <v>TL-Respirator-Forema Water Mai</v>
      </c>
      <c r="W115" s="386">
        <f>ROUND(N115,3)</f>
        <v>1.262</v>
      </c>
      <c r="X115" s="271"/>
      <c r="Y115" s="271"/>
      <c r="Z115" s="271"/>
      <c r="AA115" s="279"/>
    </row>
    <row r="116" spans="1:28" s="301" customFormat="1" ht="15" customHeight="1" x14ac:dyDescent="0.25">
      <c r="C116" s="342"/>
      <c r="D116" s="343"/>
      <c r="E116" s="343"/>
      <c r="F116" s="343"/>
      <c r="G116" s="343"/>
      <c r="H116" s="343"/>
      <c r="I116" s="343"/>
      <c r="J116" s="343"/>
      <c r="K116" s="383"/>
      <c r="L116" s="363"/>
      <c r="M116" s="366"/>
      <c r="N116" s="369"/>
      <c r="O116" s="363"/>
      <c r="P116" s="363"/>
      <c r="Q116" s="363"/>
      <c r="R116" s="279"/>
      <c r="S116" s="271"/>
      <c r="T116" s="271"/>
      <c r="U116" s="271"/>
      <c r="V116" s="271"/>
      <c r="W116" s="271"/>
      <c r="X116" s="271"/>
      <c r="Y116" s="271"/>
      <c r="Z116" s="271"/>
      <c r="AA116" s="279"/>
    </row>
    <row r="117" spans="1:28" s="281" customFormat="1" ht="15" customHeight="1" x14ac:dyDescent="0.25">
      <c r="A117" s="284" t="s">
        <v>256</v>
      </c>
      <c r="B117" s="284"/>
      <c r="C117" s="314"/>
      <c r="D117" s="315"/>
      <c r="E117" s="315"/>
      <c r="F117" s="315"/>
      <c r="G117" s="315"/>
      <c r="H117" s="276"/>
      <c r="I117" s="276"/>
      <c r="J117" s="276"/>
      <c r="K117" s="363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A117" s="272"/>
      <c r="AB117" s="272"/>
    </row>
    <row r="118" spans="1:28" s="281" customFormat="1" ht="15" customHeight="1" x14ac:dyDescent="0.25">
      <c r="A118" s="316" t="s">
        <v>168</v>
      </c>
      <c r="B118" s="316"/>
      <c r="D118" s="315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A118" s="272"/>
      <c r="AB118" s="272"/>
    </row>
    <row r="119" spans="1:28" s="281" customFormat="1" ht="15" customHeight="1" x14ac:dyDescent="0.25">
      <c r="A119" s="314"/>
      <c r="B119" s="314"/>
      <c r="C119" s="279" t="s">
        <v>170</v>
      </c>
      <c r="D119" s="315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A119" s="272"/>
      <c r="AB119" s="272"/>
    </row>
    <row r="120" spans="1:28" s="281" customFormat="1" ht="15" customHeight="1" x14ac:dyDescent="0.25">
      <c r="A120" s="313"/>
      <c r="B120" s="313"/>
      <c r="C120" s="325" t="s">
        <v>171</v>
      </c>
      <c r="D120" s="315"/>
      <c r="E120" s="315"/>
      <c r="F120" s="315"/>
      <c r="G120" s="315"/>
      <c r="H120" s="276"/>
      <c r="I120" s="276"/>
      <c r="J120" s="276"/>
      <c r="K120" s="366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A120" s="272"/>
      <c r="AB120" s="272"/>
    </row>
    <row r="121" spans="1:28" s="281" customFormat="1" ht="15" customHeight="1" x14ac:dyDescent="0.25">
      <c r="A121" s="313"/>
      <c r="B121" s="313"/>
      <c r="C121" s="325" t="s">
        <v>169</v>
      </c>
      <c r="D121" s="315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A121" s="272"/>
      <c r="AB121" s="272"/>
    </row>
    <row r="122" spans="1:28" s="281" customFormat="1" ht="15" customHeight="1" x14ac:dyDescent="0.25">
      <c r="C122" s="314"/>
      <c r="D122" s="315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A122" s="272"/>
      <c r="AB122" s="272"/>
    </row>
    <row r="123" spans="1:28" s="281" customFormat="1" ht="15" customHeight="1" x14ac:dyDescent="0.25">
      <c r="A123" s="279" t="s">
        <v>172</v>
      </c>
      <c r="B123" s="279"/>
      <c r="C123" s="314"/>
      <c r="D123" s="315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A123" s="272"/>
      <c r="AB123" s="272"/>
    </row>
    <row r="124" spans="1:28" s="281" customFormat="1" ht="15" customHeight="1" x14ac:dyDescent="0.25">
      <c r="A124" s="279" t="s">
        <v>173</v>
      </c>
      <c r="B124" s="279"/>
      <c r="C124" s="314"/>
      <c r="D124" s="315"/>
      <c r="E124" s="315"/>
      <c r="F124" s="315"/>
      <c r="G124" s="315"/>
      <c r="H124" s="276"/>
      <c r="I124" s="276"/>
      <c r="J124" s="276"/>
      <c r="K124" s="363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A124" s="272"/>
      <c r="AB124" s="272"/>
    </row>
    <row r="125" spans="1:28" s="281" customFormat="1" ht="15" customHeight="1" x14ac:dyDescent="0.25">
      <c r="A125" s="279" t="s">
        <v>174</v>
      </c>
      <c r="B125" s="279"/>
      <c r="C125" s="314"/>
      <c r="D125" s="313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A125" s="272"/>
      <c r="AB125" s="272"/>
    </row>
    <row r="126" spans="1:28" s="281" customFormat="1" ht="15" customHeight="1" x14ac:dyDescent="0.25">
      <c r="A126" s="279"/>
      <c r="B126" s="279"/>
      <c r="C126" s="314"/>
      <c r="D126" s="313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A126" s="272"/>
      <c r="AB126" s="272"/>
    </row>
    <row r="127" spans="1:28" s="281" customFormat="1" ht="15" customHeight="1" x14ac:dyDescent="0.25">
      <c r="A127" s="279" t="s">
        <v>176</v>
      </c>
      <c r="B127" s="279"/>
      <c r="C127" s="314"/>
      <c r="D127" s="313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A127" s="272"/>
      <c r="AB127" s="272"/>
    </row>
    <row r="128" spans="1:28" s="281" customFormat="1" ht="15" customHeight="1" x14ac:dyDescent="0.25">
      <c r="A128" s="279" t="s">
        <v>175</v>
      </c>
      <c r="B128" s="279"/>
      <c r="C128" s="314"/>
      <c r="D128" s="313"/>
      <c r="E128" s="313"/>
      <c r="F128" s="313"/>
      <c r="G128" s="313"/>
      <c r="H128" s="277"/>
      <c r="I128" s="277"/>
      <c r="J128" s="277"/>
      <c r="K128" s="366"/>
      <c r="L128" s="366"/>
      <c r="M128" s="370"/>
      <c r="N128" s="363"/>
      <c r="O128" s="363"/>
      <c r="P128" s="363"/>
      <c r="Q128" s="366"/>
      <c r="R128" s="268"/>
      <c r="S128" s="271"/>
      <c r="T128" s="271"/>
      <c r="U128" s="271"/>
      <c r="V128" s="271"/>
      <c r="W128" s="271"/>
      <c r="X128" s="384"/>
      <c r="Y128" s="384"/>
      <c r="Z128" s="384"/>
      <c r="AA128" s="272"/>
      <c r="AB128" s="272"/>
    </row>
    <row r="129" spans="1:27" s="304" customFormat="1" ht="15" customHeight="1" x14ac:dyDescent="0.25">
      <c r="A129" s="313"/>
      <c r="B129" s="313"/>
      <c r="C129" s="313"/>
      <c r="D129" s="313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A129" s="281"/>
    </row>
    <row r="130" spans="1:27" s="304" customFormat="1" ht="15" customHeight="1" x14ac:dyDescent="0.25">
      <c r="A130" s="313"/>
      <c r="B130" s="313"/>
      <c r="C130" s="313"/>
      <c r="D130" s="313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A130" s="281"/>
    </row>
    <row r="131" spans="1:27" s="304" customFormat="1" ht="15" customHeight="1" x14ac:dyDescent="0.25">
      <c r="A131" s="313"/>
      <c r="B131" s="313"/>
      <c r="C131" s="313"/>
      <c r="D131" s="313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A131" s="281"/>
    </row>
    <row r="132" spans="1:27" s="304" customFormat="1" ht="15" customHeight="1" x14ac:dyDescent="0.25">
      <c r="A132" s="313"/>
      <c r="B132" s="313"/>
      <c r="C132" s="313"/>
      <c r="D132" s="313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A132" s="281"/>
    </row>
    <row r="133" spans="1:27" s="304" customFormat="1" ht="15" customHeight="1" x14ac:dyDescent="0.25">
      <c r="A133" s="313"/>
      <c r="B133" s="279" t="s">
        <v>304</v>
      </c>
      <c r="C133" s="279"/>
      <c r="D133" s="279"/>
      <c r="E133" s="279" t="s">
        <v>305</v>
      </c>
      <c r="F133" s="279"/>
      <c r="H133" s="313"/>
      <c r="I133" s="313"/>
      <c r="J133" s="313"/>
      <c r="K133" s="363"/>
      <c r="L133" s="366"/>
      <c r="M133" s="366"/>
      <c r="N133" s="365"/>
      <c r="O133" s="363"/>
      <c r="P133" s="363"/>
      <c r="Q133" s="363"/>
      <c r="R133" s="279"/>
      <c r="S133" s="271"/>
      <c r="T133" s="271"/>
      <c r="U133" s="271"/>
      <c r="V133" s="271"/>
      <c r="W133" s="271"/>
      <c r="X133" s="271"/>
      <c r="Y133" s="384"/>
      <c r="Z133" s="384"/>
      <c r="AA133" s="281"/>
    </row>
  </sheetData>
  <sheetProtection sheet="1" objects="1" scenarios="1"/>
  <printOptions horizontalCentered="1"/>
  <pageMargins left="0.25" right="0.25" top="0.75" bottom="0.75" header="0.3" footer="0.3"/>
  <pageSetup scale="72" fitToHeight="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41D3C-C171-4C5A-ACE2-71CCA0C75720}">
  <dimension ref="A1:C7"/>
  <sheetViews>
    <sheetView workbookViewId="0">
      <selection activeCell="C7" sqref="C7"/>
    </sheetView>
  </sheetViews>
  <sheetFormatPr defaultRowHeight="12.75" x14ac:dyDescent="0.2"/>
  <cols>
    <col min="1" max="1" width="9.140625" bestFit="1" customWidth="1"/>
    <col min="2" max="2" width="11.42578125" bestFit="1" customWidth="1"/>
    <col min="3" max="3" width="152.28515625" bestFit="1" customWidth="1"/>
  </cols>
  <sheetData>
    <row r="1" spans="1:3" x14ac:dyDescent="0.2">
      <c r="A1" s="202">
        <v>43805</v>
      </c>
      <c r="B1" t="s">
        <v>153</v>
      </c>
      <c r="C1" t="s">
        <v>154</v>
      </c>
    </row>
    <row r="2" spans="1:3" x14ac:dyDescent="0.2">
      <c r="A2" s="202">
        <v>43943</v>
      </c>
      <c r="B2" t="s">
        <v>153</v>
      </c>
      <c r="C2" t="s">
        <v>158</v>
      </c>
    </row>
    <row r="3" spans="1:3" x14ac:dyDescent="0.2">
      <c r="A3" s="202">
        <v>43970</v>
      </c>
      <c r="B3" t="s">
        <v>153</v>
      </c>
      <c r="C3" t="s">
        <v>164</v>
      </c>
    </row>
    <row r="4" spans="1:3" x14ac:dyDescent="0.2">
      <c r="A4" s="202">
        <v>44035</v>
      </c>
      <c r="B4" t="s">
        <v>153</v>
      </c>
      <c r="C4" t="s">
        <v>167</v>
      </c>
    </row>
    <row r="5" spans="1:3" x14ac:dyDescent="0.2">
      <c r="A5" s="202">
        <v>44258</v>
      </c>
      <c r="B5" t="s">
        <v>153</v>
      </c>
      <c r="C5" t="s">
        <v>225</v>
      </c>
    </row>
    <row r="6" spans="1:3" x14ac:dyDescent="0.2">
      <c r="A6" s="202">
        <v>44258</v>
      </c>
      <c r="B6" t="s">
        <v>153</v>
      </c>
      <c r="C6" t="s">
        <v>226</v>
      </c>
    </row>
    <row r="7" spans="1:3" x14ac:dyDescent="0.2">
      <c r="A7" s="202">
        <v>44585</v>
      </c>
      <c r="B7" t="s">
        <v>153</v>
      </c>
      <c r="C7" t="s">
        <v>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37"/>
  <sheetViews>
    <sheetView zoomScaleNormal="100" workbookViewId="0">
      <selection activeCell="N6" sqref="N6"/>
    </sheetView>
  </sheetViews>
  <sheetFormatPr defaultColWidth="9.140625" defaultRowHeight="15.75" x14ac:dyDescent="0.25"/>
  <cols>
    <col min="1" max="1" width="11" style="116" customWidth="1"/>
    <col min="2" max="2" width="8.28515625" style="116" customWidth="1"/>
    <col min="3" max="3" width="9.28515625" style="116" customWidth="1"/>
    <col min="4" max="4" width="58" style="116" customWidth="1"/>
    <col min="5" max="5" width="4.28515625" style="116" hidden="1" customWidth="1"/>
    <col min="6" max="6" width="2.28515625" style="116" hidden="1" customWidth="1"/>
    <col min="7" max="7" width="2.140625" style="116" hidden="1" customWidth="1"/>
    <col min="8" max="11" width="12.85546875" style="116" customWidth="1"/>
    <col min="12" max="12" width="11.42578125" style="116" customWidth="1"/>
    <col min="13" max="13" width="8.7109375" style="116" bestFit="1" customWidth="1"/>
    <col min="14" max="14" width="8.28515625" style="116" customWidth="1"/>
    <col min="15" max="15" width="9.28515625" style="117" bestFit="1" customWidth="1"/>
    <col min="16" max="28" width="9.140625" style="118"/>
    <col min="29" max="16384" width="9.140625" style="116"/>
  </cols>
  <sheetData>
    <row r="1" spans="1:28" ht="18.75" x14ac:dyDescent="0.3">
      <c r="A1" s="175" t="s">
        <v>157</v>
      </c>
    </row>
    <row r="2" spans="1:28" ht="18.75" x14ac:dyDescent="0.3">
      <c r="A2" s="175" t="s">
        <v>125</v>
      </c>
      <c r="B2" s="119"/>
      <c r="C2" s="119"/>
      <c r="D2" s="120"/>
      <c r="E2" s="119"/>
      <c r="F2" s="119"/>
      <c r="G2" s="119"/>
      <c r="H2" s="119"/>
      <c r="I2" s="119"/>
      <c r="J2" s="119"/>
    </row>
    <row r="3" spans="1:28" x14ac:dyDescent="0.25">
      <c r="A3" s="121"/>
      <c r="B3" s="122" t="s">
        <v>2</v>
      </c>
      <c r="C3" s="123"/>
      <c r="D3" s="124"/>
      <c r="E3" s="123"/>
      <c r="F3" s="123"/>
      <c r="G3" s="123"/>
      <c r="H3" s="123"/>
      <c r="I3" s="123"/>
      <c r="J3" s="123"/>
      <c r="K3" s="125"/>
      <c r="L3" s="125"/>
      <c r="M3" s="125"/>
    </row>
    <row r="4" spans="1:28" x14ac:dyDescent="0.25">
      <c r="A4" s="121"/>
      <c r="B4" s="122"/>
      <c r="C4" s="123"/>
      <c r="D4" s="124"/>
      <c r="E4" s="123"/>
      <c r="F4" s="123"/>
      <c r="G4" s="123"/>
      <c r="H4" s="123"/>
      <c r="I4" s="123"/>
      <c r="J4" s="123"/>
      <c r="K4" s="125"/>
      <c r="L4" s="125"/>
      <c r="M4" s="125"/>
    </row>
    <row r="5" spans="1:28" x14ac:dyDescent="0.25">
      <c r="A5" s="116" t="s">
        <v>4</v>
      </c>
      <c r="B5" s="126" t="s">
        <v>5</v>
      </c>
      <c r="C5" s="126" t="s">
        <v>6</v>
      </c>
      <c r="D5" s="116" t="s">
        <v>7</v>
      </c>
      <c r="E5" s="127" t="s">
        <v>8</v>
      </c>
      <c r="F5" s="126" t="s">
        <v>9</v>
      </c>
      <c r="G5" s="126" t="s">
        <v>10</v>
      </c>
      <c r="H5" s="128" t="s">
        <v>11</v>
      </c>
      <c r="I5" s="128" t="s">
        <v>12</v>
      </c>
      <c r="J5" s="128" t="s">
        <v>13</v>
      </c>
      <c r="K5" s="128" t="s">
        <v>40</v>
      </c>
      <c r="L5" s="118"/>
      <c r="AB5" s="116"/>
    </row>
    <row r="6" spans="1:28" x14ac:dyDescent="0.25">
      <c r="A6" s="116" t="s">
        <v>14</v>
      </c>
      <c r="B6" s="126" t="s">
        <v>15</v>
      </c>
      <c r="C6" s="126">
        <v>2</v>
      </c>
      <c r="D6" s="116" t="s">
        <v>16</v>
      </c>
      <c r="E6" s="127">
        <v>363</v>
      </c>
      <c r="F6" s="126">
        <v>8</v>
      </c>
      <c r="G6" s="126" t="s">
        <v>17</v>
      </c>
      <c r="H6" s="201">
        <f>ROUNDUP('1 01 2016'!H23*1.0225,2)</f>
        <v>32.57</v>
      </c>
      <c r="I6" s="201">
        <f>ROUNDUP('1 01 2016'!I23*1.0225,2)</f>
        <v>33.549999999999997</v>
      </c>
      <c r="J6" s="201">
        <f>ROUNDUP('1 01 2016'!J23*1.0225,2)</f>
        <v>34.549999999999997</v>
      </c>
      <c r="K6" s="201">
        <f>ROUNDUP('1 01 2016'!K23*1.0225,2)</f>
        <v>35.589999999999996</v>
      </c>
      <c r="L6" s="118"/>
      <c r="AB6" s="116"/>
    </row>
    <row r="7" spans="1:28" x14ac:dyDescent="0.25">
      <c r="A7" s="116" t="s">
        <v>18</v>
      </c>
      <c r="B7" s="126" t="s">
        <v>15</v>
      </c>
      <c r="C7" s="126">
        <v>2</v>
      </c>
      <c r="D7" s="116" t="s">
        <v>19</v>
      </c>
      <c r="E7" s="127">
        <v>365</v>
      </c>
      <c r="F7" s="126">
        <v>8</v>
      </c>
      <c r="G7" s="126" t="s">
        <v>17</v>
      </c>
      <c r="H7" s="201">
        <f>ROUNDUP('1 01 2016'!H24*1.0225,2)</f>
        <v>32.57</v>
      </c>
      <c r="I7" s="201">
        <f>ROUNDUP('1 01 2016'!I24*1.0225,2)</f>
        <v>33.549999999999997</v>
      </c>
      <c r="J7" s="201">
        <f>ROUNDUP('1 01 2016'!J24*1.0225,2)</f>
        <v>34.549999999999997</v>
      </c>
      <c r="K7" s="201">
        <f>ROUNDUP('1 01 2016'!K24*1.0225,2)</f>
        <v>35.589999999999996</v>
      </c>
      <c r="L7" s="118"/>
      <c r="AB7" s="116"/>
    </row>
    <row r="8" spans="1:28" x14ac:dyDescent="0.25">
      <c r="A8" s="116" t="s">
        <v>20</v>
      </c>
      <c r="B8" s="126" t="s">
        <v>15</v>
      </c>
      <c r="C8" s="126">
        <v>2</v>
      </c>
      <c r="D8" s="116" t="s">
        <v>21</v>
      </c>
      <c r="E8" s="127">
        <v>365</v>
      </c>
      <c r="F8" s="126">
        <v>8</v>
      </c>
      <c r="G8" s="126" t="s">
        <v>17</v>
      </c>
      <c r="H8" s="201">
        <f>ROUNDUP('1 01 2016'!H25*1.0225,2)</f>
        <v>32.57</v>
      </c>
      <c r="I8" s="201">
        <f>ROUNDUP('1 01 2016'!I25*1.0225,2)</f>
        <v>33.549999999999997</v>
      </c>
      <c r="J8" s="201">
        <f>ROUNDUP('1 01 2016'!J25*1.0225,2)</f>
        <v>34.549999999999997</v>
      </c>
      <c r="K8" s="201">
        <f>ROUNDUP('1 01 2016'!K25*1.0225,2)</f>
        <v>35.589999999999996</v>
      </c>
      <c r="L8" s="118"/>
      <c r="AB8" s="116"/>
    </row>
    <row r="9" spans="1:28" x14ac:dyDescent="0.25">
      <c r="A9" s="116" t="s">
        <v>22</v>
      </c>
      <c r="B9" s="126" t="s">
        <v>15</v>
      </c>
      <c r="C9" s="126">
        <v>2</v>
      </c>
      <c r="D9" s="116" t="s">
        <v>23</v>
      </c>
      <c r="E9" s="127">
        <v>328</v>
      </c>
      <c r="F9" s="126">
        <v>7</v>
      </c>
      <c r="G9" s="126" t="s">
        <v>17</v>
      </c>
      <c r="H9" s="201">
        <f>ROUNDUP('1 01 2016'!H26*1.0225,2)</f>
        <v>32.57</v>
      </c>
      <c r="I9" s="201">
        <f>ROUNDUP('1 01 2016'!I26*1.0225,2)</f>
        <v>33.549999999999997</v>
      </c>
      <c r="J9" s="201">
        <f>ROUNDUP('1 01 2016'!J26*1.0225,2)</f>
        <v>34.549999999999997</v>
      </c>
      <c r="K9" s="201">
        <f>ROUNDUP('1 01 2016'!K26*1.0225,2)</f>
        <v>35.589999999999996</v>
      </c>
      <c r="L9" s="118"/>
      <c r="AB9" s="116"/>
    </row>
    <row r="10" spans="1:28" x14ac:dyDescent="0.25">
      <c r="A10" s="116" t="s">
        <v>24</v>
      </c>
      <c r="B10" s="126" t="s">
        <v>15</v>
      </c>
      <c r="C10" s="126">
        <v>2</v>
      </c>
      <c r="D10" s="116" t="s">
        <v>25</v>
      </c>
      <c r="E10" s="127">
        <v>368</v>
      </c>
      <c r="F10" s="126">
        <v>8</v>
      </c>
      <c r="G10" s="126" t="s">
        <v>17</v>
      </c>
      <c r="H10" s="201">
        <f>ROUNDUP('1 01 2016'!H27*1.0225,2)</f>
        <v>32.57</v>
      </c>
      <c r="I10" s="201">
        <f>ROUNDUP('1 01 2016'!I27*1.0225,2)</f>
        <v>33.549999999999997</v>
      </c>
      <c r="J10" s="201">
        <f>ROUNDUP('1 01 2016'!J27*1.0225,2)</f>
        <v>34.549999999999997</v>
      </c>
      <c r="K10" s="201">
        <f>ROUNDUP('1 01 2016'!K27*1.0225,2)</f>
        <v>35.589999999999996</v>
      </c>
      <c r="L10" s="118"/>
      <c r="AB10" s="116"/>
    </row>
    <row r="11" spans="1:28" x14ac:dyDescent="0.25">
      <c r="A11" s="116" t="s">
        <v>26</v>
      </c>
      <c r="B11" s="126" t="s">
        <v>15</v>
      </c>
      <c r="C11" s="126">
        <v>2</v>
      </c>
      <c r="D11" s="116" t="s">
        <v>27</v>
      </c>
      <c r="E11" s="127">
        <v>368</v>
      </c>
      <c r="F11" s="126">
        <v>8</v>
      </c>
      <c r="G11" s="126" t="s">
        <v>17</v>
      </c>
      <c r="H11" s="201">
        <f>ROUNDUP('1 01 2016'!H28*1.0225,2)</f>
        <v>32.57</v>
      </c>
      <c r="I11" s="201">
        <f>ROUNDUP('1 01 2016'!I28*1.0225,2)</f>
        <v>33.549999999999997</v>
      </c>
      <c r="J11" s="201">
        <f>ROUNDUP('1 01 2016'!J28*1.0225,2)</f>
        <v>34.549999999999997</v>
      </c>
      <c r="K11" s="201">
        <f>ROUNDUP('1 01 2016'!K28*1.0225,2)</f>
        <v>35.589999999999996</v>
      </c>
      <c r="L11" s="118"/>
      <c r="AB11" s="116"/>
    </row>
    <row r="12" spans="1:28" x14ac:dyDescent="0.25">
      <c r="A12" s="116" t="s">
        <v>28</v>
      </c>
      <c r="B12" s="126" t="s">
        <v>15</v>
      </c>
      <c r="C12" s="126">
        <v>2</v>
      </c>
      <c r="D12" s="116" t="s">
        <v>29</v>
      </c>
      <c r="E12" s="127">
        <v>363</v>
      </c>
      <c r="F12" s="126">
        <v>8</v>
      </c>
      <c r="G12" s="126" t="s">
        <v>17</v>
      </c>
      <c r="H12" s="201">
        <f>ROUNDUP('1 01 2016'!H29*1.0225,2)</f>
        <v>32.57</v>
      </c>
      <c r="I12" s="201">
        <f>ROUNDUP('1 01 2016'!I29*1.0225,2)</f>
        <v>33.549999999999997</v>
      </c>
      <c r="J12" s="201">
        <f>ROUNDUP('1 01 2016'!J29*1.0225,2)</f>
        <v>34.549999999999997</v>
      </c>
      <c r="K12" s="201">
        <f>ROUNDUP('1 01 2016'!K29*1.0225,2)</f>
        <v>35.589999999999996</v>
      </c>
      <c r="L12" s="118"/>
      <c r="AB12" s="116"/>
    </row>
    <row r="13" spans="1:28" x14ac:dyDescent="0.25">
      <c r="A13" s="116" t="s">
        <v>31</v>
      </c>
      <c r="B13" s="126" t="s">
        <v>15</v>
      </c>
      <c r="C13" s="126">
        <v>2</v>
      </c>
      <c r="D13" s="116" t="s">
        <v>32</v>
      </c>
      <c r="E13" s="127">
        <v>363</v>
      </c>
      <c r="F13" s="126">
        <v>8</v>
      </c>
      <c r="G13" s="126" t="s">
        <v>17</v>
      </c>
      <c r="H13" s="201">
        <f>ROUNDUP('1 01 2016'!H30*1.0225,2)</f>
        <v>32.57</v>
      </c>
      <c r="I13" s="201">
        <f>ROUNDUP('1 01 2016'!I30*1.0225,2)</f>
        <v>33.549999999999997</v>
      </c>
      <c r="J13" s="201">
        <f>ROUNDUP('1 01 2016'!J30*1.0225,2)</f>
        <v>34.549999999999997</v>
      </c>
      <c r="K13" s="201">
        <f>ROUNDUP('1 01 2016'!K30*1.0225,2)</f>
        <v>35.589999999999996</v>
      </c>
      <c r="L13" s="118"/>
      <c r="AB13" s="116"/>
    </row>
    <row r="14" spans="1:28" x14ac:dyDescent="0.25">
      <c r="A14" s="116" t="s">
        <v>149</v>
      </c>
      <c r="B14" s="126" t="s">
        <v>15</v>
      </c>
      <c r="C14" s="126">
        <v>2</v>
      </c>
      <c r="D14" s="116" t="s">
        <v>30</v>
      </c>
      <c r="E14" s="127"/>
      <c r="F14" s="126"/>
      <c r="G14" s="126"/>
      <c r="H14" s="201">
        <f>ROUNDUP('1 01 2016'!H31*1.0225,2)</f>
        <v>32.57</v>
      </c>
      <c r="I14" s="201">
        <f>ROUNDUP('1 01 2016'!I31*1.0225,2)</f>
        <v>33.549999999999997</v>
      </c>
      <c r="J14" s="201">
        <f>ROUNDUP('1 01 2016'!J31*1.0225,2)</f>
        <v>34.549999999999997</v>
      </c>
      <c r="K14" s="201">
        <f>ROUNDUP('1 01 2016'!K31*1.0225,2)</f>
        <v>35.589999999999996</v>
      </c>
      <c r="L14" s="118"/>
      <c r="AB14" s="116"/>
    </row>
    <row r="15" spans="1:28" x14ac:dyDescent="0.25">
      <c r="A15" s="116" t="s">
        <v>148</v>
      </c>
      <c r="B15" s="126" t="s">
        <v>15</v>
      </c>
      <c r="C15" s="126">
        <v>2</v>
      </c>
      <c r="D15" s="116" t="s">
        <v>151</v>
      </c>
      <c r="E15" s="127"/>
      <c r="F15" s="126"/>
      <c r="G15" s="126"/>
      <c r="H15" s="201">
        <v>32.57</v>
      </c>
      <c r="I15" s="201">
        <v>33.549999999999997</v>
      </c>
      <c r="J15" s="201">
        <v>34.549999999999997</v>
      </c>
      <c r="K15" s="201">
        <v>35.589999999999996</v>
      </c>
      <c r="L15" s="118"/>
      <c r="AB15" s="116"/>
    </row>
    <row r="16" spans="1:28" x14ac:dyDescent="0.25">
      <c r="A16" s="116" t="s">
        <v>148</v>
      </c>
      <c r="B16" s="126" t="s">
        <v>15</v>
      </c>
      <c r="C16" s="126">
        <v>2</v>
      </c>
      <c r="D16" s="116" t="s">
        <v>152</v>
      </c>
      <c r="E16" s="127"/>
      <c r="F16" s="126"/>
      <c r="G16" s="126"/>
      <c r="H16" s="201">
        <v>32.57</v>
      </c>
      <c r="I16" s="201">
        <v>33.549999999999997</v>
      </c>
      <c r="J16" s="201">
        <v>34.549999999999997</v>
      </c>
      <c r="K16" s="201">
        <v>35.589999999999996</v>
      </c>
      <c r="L16" s="118"/>
      <c r="AB16" s="116"/>
    </row>
    <row r="17" spans="1:29" x14ac:dyDescent="0.25">
      <c r="A17" s="116" t="s">
        <v>33</v>
      </c>
      <c r="B17" s="126" t="s">
        <v>15</v>
      </c>
      <c r="C17" s="126">
        <v>2</v>
      </c>
      <c r="D17" s="116" t="s">
        <v>139</v>
      </c>
      <c r="E17" s="127">
        <v>365</v>
      </c>
      <c r="F17" s="126">
        <v>8</v>
      </c>
      <c r="G17" s="126" t="s">
        <v>17</v>
      </c>
      <c r="H17" s="201">
        <f>ROUNDUP('1 01 2016'!H31*1.0225,2)</f>
        <v>32.57</v>
      </c>
      <c r="I17" s="201">
        <f>ROUNDUP('1 01 2016'!I31*1.0225,2)</f>
        <v>33.549999999999997</v>
      </c>
      <c r="J17" s="201">
        <f>ROUNDUP('1 01 2016'!J31*1.0225,2)</f>
        <v>34.549999999999997</v>
      </c>
      <c r="K17" s="201">
        <f>ROUNDUP('1 01 2016'!K31*1.0225,2)</f>
        <v>35.589999999999996</v>
      </c>
      <c r="L17" s="118"/>
      <c r="AB17" s="116"/>
    </row>
    <row r="18" spans="1:29" x14ac:dyDescent="0.25">
      <c r="A18" s="116" t="s">
        <v>35</v>
      </c>
      <c r="B18" s="126" t="s">
        <v>15</v>
      </c>
      <c r="C18" s="126">
        <v>2</v>
      </c>
      <c r="D18" s="116" t="s">
        <v>36</v>
      </c>
      <c r="E18" s="127">
        <v>363</v>
      </c>
      <c r="F18" s="126">
        <v>8</v>
      </c>
      <c r="G18" s="126" t="s">
        <v>17</v>
      </c>
      <c r="H18" s="201">
        <f>ROUNDUP('1 01 2016'!H32*1.0225,2)</f>
        <v>32.57</v>
      </c>
      <c r="I18" s="201">
        <f>ROUNDUP('1 01 2016'!I32*1.0225,2)</f>
        <v>33.549999999999997</v>
      </c>
      <c r="J18" s="201">
        <f>ROUNDUP('1 01 2016'!J32*1.0225,2)</f>
        <v>34.549999999999997</v>
      </c>
      <c r="K18" s="201">
        <f>ROUNDUP('1 01 2016'!K32*1.0225,2)</f>
        <v>35.589999999999996</v>
      </c>
      <c r="L18" s="118"/>
      <c r="AB18" s="116"/>
    </row>
    <row r="19" spans="1:29" x14ac:dyDescent="0.25">
      <c r="A19" s="116" t="s">
        <v>37</v>
      </c>
      <c r="B19" s="126" t="s">
        <v>15</v>
      </c>
      <c r="C19" s="126">
        <v>2</v>
      </c>
      <c r="D19" s="116" t="s">
        <v>38</v>
      </c>
      <c r="E19" s="127">
        <v>363</v>
      </c>
      <c r="F19" s="126">
        <v>8</v>
      </c>
      <c r="G19" s="126" t="s">
        <v>17</v>
      </c>
      <c r="H19" s="201">
        <f>ROUNDUP('1 01 2016'!H33*1.0225,2)</f>
        <v>32.57</v>
      </c>
      <c r="I19" s="201">
        <f>ROUNDUP('1 01 2016'!I33*1.0225,2)</f>
        <v>33.549999999999997</v>
      </c>
      <c r="J19" s="201">
        <f>ROUNDUP('1 01 2016'!J33*1.0225,2)</f>
        <v>34.549999999999997</v>
      </c>
      <c r="K19" s="201">
        <f>ROUNDUP('1 01 2016'!K33*1.0225,2)</f>
        <v>35.589999999999996</v>
      </c>
      <c r="L19" s="118"/>
      <c r="AB19" s="116"/>
    </row>
    <row r="20" spans="1:29" x14ac:dyDescent="0.25">
      <c r="B20" s="126"/>
      <c r="C20" s="122" t="s">
        <v>146</v>
      </c>
      <c r="E20" s="127"/>
      <c r="F20" s="126"/>
      <c r="G20" s="126"/>
      <c r="H20" s="128"/>
      <c r="I20" s="128"/>
      <c r="J20" s="128"/>
      <c r="L20" s="118"/>
      <c r="AB20" s="116"/>
    </row>
    <row r="21" spans="1:29" x14ac:dyDescent="0.25">
      <c r="A21" s="181"/>
      <c r="B21" s="182"/>
      <c r="C21" s="182"/>
      <c r="D21" s="183"/>
      <c r="E21" s="184"/>
      <c r="F21" s="182"/>
      <c r="G21" s="182"/>
      <c r="H21" s="185"/>
      <c r="I21" s="185"/>
      <c r="J21" s="185"/>
      <c r="K21" s="183"/>
      <c r="L21" s="186"/>
      <c r="AB21" s="116"/>
    </row>
    <row r="22" spans="1:29" x14ac:dyDescent="0.25">
      <c r="A22" s="132" t="s">
        <v>42</v>
      </c>
      <c r="C22" s="133"/>
      <c r="D22" s="134"/>
      <c r="E22" s="133"/>
      <c r="F22" s="133"/>
      <c r="G22" s="133"/>
      <c r="H22" s="126"/>
      <c r="I22" s="126"/>
      <c r="J22" s="126"/>
      <c r="K22" s="126"/>
    </row>
    <row r="23" spans="1:29" x14ac:dyDescent="0.25">
      <c r="A23" s="135" t="s">
        <v>117</v>
      </c>
      <c r="B23" s="130"/>
      <c r="C23" s="129">
        <f>'1 01 2016'!C39*1.0225</f>
        <v>1.3480093774671746</v>
      </c>
      <c r="D23" s="130" t="s">
        <v>44</v>
      </c>
      <c r="E23" s="136"/>
      <c r="F23" s="136"/>
      <c r="G23" s="137"/>
      <c r="H23" s="137"/>
      <c r="I23" s="137"/>
      <c r="J23" s="137"/>
      <c r="K23" s="137"/>
      <c r="O23" s="208"/>
      <c r="P23" s="116"/>
    </row>
    <row r="24" spans="1:29" x14ac:dyDescent="0.25">
      <c r="A24" s="134"/>
      <c r="C24" s="193" t="s">
        <v>45</v>
      </c>
      <c r="D24" s="194"/>
      <c r="E24" s="195"/>
      <c r="F24" s="195"/>
      <c r="G24" s="138"/>
      <c r="H24" s="138"/>
      <c r="I24" s="138"/>
      <c r="J24" s="138"/>
      <c r="K24" s="138"/>
      <c r="L24" s="138"/>
      <c r="M24" s="139"/>
      <c r="O24" s="209"/>
      <c r="P24" s="116"/>
    </row>
    <row r="25" spans="1:29" x14ac:dyDescent="0.25">
      <c r="B25" s="193"/>
      <c r="C25" s="138"/>
      <c r="D25" s="194"/>
      <c r="E25" s="195"/>
      <c r="F25" s="195"/>
      <c r="G25" s="138"/>
      <c r="H25" s="138"/>
      <c r="I25" s="138"/>
      <c r="J25" s="138"/>
      <c r="K25" s="138"/>
      <c r="L25" s="138"/>
      <c r="M25" s="139"/>
      <c r="O25" s="209"/>
      <c r="P25" s="116"/>
    </row>
    <row r="26" spans="1:29" x14ac:dyDescent="0.25">
      <c r="A26" s="196" t="s">
        <v>127</v>
      </c>
      <c r="B26" s="199" t="s">
        <v>147</v>
      </c>
      <c r="C26" s="198"/>
      <c r="D26" s="199"/>
      <c r="E26" s="200"/>
      <c r="F26" s="200"/>
      <c r="G26" s="198"/>
      <c r="H26" s="198"/>
      <c r="I26" s="198"/>
      <c r="J26" s="198"/>
      <c r="K26" s="198"/>
      <c r="L26" s="197"/>
      <c r="O26" s="210"/>
      <c r="P26" s="116"/>
      <c r="Q26" s="211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</row>
    <row r="27" spans="1:29" s="117" customFormat="1" x14ac:dyDescent="0.25">
      <c r="A27" s="140" t="s">
        <v>118</v>
      </c>
      <c r="B27" s="116"/>
      <c r="C27" s="141"/>
      <c r="D27" s="141"/>
      <c r="E27" s="141"/>
      <c r="F27" s="142"/>
      <c r="G27" s="141"/>
      <c r="H27" s="141"/>
      <c r="I27" s="141"/>
      <c r="J27" s="141"/>
      <c r="K27" s="141"/>
      <c r="L27" s="141"/>
      <c r="M27" s="126"/>
      <c r="N27" s="116"/>
      <c r="P27" s="118"/>
      <c r="Q27" s="118"/>
      <c r="R27" s="118"/>
      <c r="S27" s="118"/>
      <c r="T27" s="125"/>
      <c r="U27" s="125"/>
      <c r="V27" s="125"/>
      <c r="W27" s="125"/>
      <c r="X27" s="125"/>
      <c r="Y27" s="125"/>
      <c r="Z27" s="125"/>
      <c r="AA27" s="125"/>
      <c r="AB27" s="125"/>
      <c r="AC27" s="143"/>
    </row>
    <row r="28" spans="1:29" s="117" customFormat="1" x14ac:dyDescent="0.25">
      <c r="A28" s="116"/>
      <c r="B28" s="144"/>
      <c r="C28" s="141"/>
      <c r="D28" s="177" t="s">
        <v>48</v>
      </c>
      <c r="E28" s="178"/>
      <c r="F28" s="179"/>
      <c r="G28" s="178"/>
      <c r="H28" s="177" t="s">
        <v>49</v>
      </c>
      <c r="I28" s="177"/>
      <c r="J28" s="141"/>
      <c r="K28" s="141"/>
      <c r="L28" s="145"/>
      <c r="M28" s="126"/>
      <c r="N28" s="116"/>
      <c r="P28" s="118"/>
      <c r="Q28" s="118"/>
      <c r="R28" s="118"/>
      <c r="S28" s="118"/>
      <c r="T28" s="125"/>
      <c r="U28" s="125"/>
      <c r="V28" s="125"/>
      <c r="W28" s="125"/>
      <c r="X28" s="125"/>
      <c r="Y28" s="125"/>
      <c r="Z28" s="125"/>
      <c r="AA28" s="125"/>
      <c r="AB28" s="125"/>
      <c r="AC28" s="143"/>
    </row>
    <row r="29" spans="1:29" s="117" customFormat="1" ht="78.75" x14ac:dyDescent="0.25">
      <c r="A29" s="116"/>
      <c r="B29" s="144"/>
      <c r="C29" s="141"/>
      <c r="D29" s="145"/>
      <c r="E29" s="146"/>
      <c r="F29" s="147"/>
      <c r="G29" s="146"/>
      <c r="H29" s="180" t="s">
        <v>50</v>
      </c>
      <c r="I29" s="180" t="s">
        <v>128</v>
      </c>
      <c r="J29" s="141"/>
      <c r="K29" s="141"/>
      <c r="L29" s="212"/>
      <c r="M29" s="126"/>
      <c r="N29" s="116"/>
      <c r="P29" s="118"/>
      <c r="Q29" s="118"/>
      <c r="R29" s="118"/>
      <c r="S29" s="118"/>
      <c r="T29" s="125"/>
      <c r="U29" s="125"/>
      <c r="V29" s="125"/>
      <c r="W29" s="125"/>
      <c r="X29" s="125"/>
      <c r="Y29" s="125"/>
      <c r="Z29" s="125"/>
      <c r="AA29" s="125"/>
      <c r="AB29" s="125"/>
      <c r="AC29" s="143"/>
    </row>
    <row r="30" spans="1:29" s="117" customFormat="1" x14ac:dyDescent="0.25">
      <c r="A30" s="116"/>
      <c r="B30" s="144"/>
      <c r="C30" s="141"/>
      <c r="D30" s="148" t="s">
        <v>52</v>
      </c>
      <c r="E30" s="141"/>
      <c r="F30" s="142"/>
      <c r="G30" s="141"/>
      <c r="H30" s="149">
        <v>0.44434660002117982</v>
      </c>
      <c r="I30" s="149"/>
      <c r="J30" s="141"/>
      <c r="K30" s="150"/>
      <c r="L30" s="150"/>
      <c r="M30" s="126"/>
      <c r="N30" s="116"/>
      <c r="P30" s="118"/>
      <c r="Q30" s="118"/>
      <c r="R30" s="118"/>
      <c r="S30" s="118"/>
      <c r="T30" s="125"/>
      <c r="U30" s="125"/>
      <c r="V30" s="125"/>
      <c r="W30" s="125"/>
      <c r="X30" s="125"/>
      <c r="Y30" s="125"/>
      <c r="Z30" s="125"/>
      <c r="AA30" s="125"/>
      <c r="AB30" s="125"/>
      <c r="AC30" s="143"/>
    </row>
    <row r="31" spans="1:29" s="117" customFormat="1" x14ac:dyDescent="0.25">
      <c r="A31" s="116"/>
      <c r="B31" s="144"/>
      <c r="C31" s="141"/>
      <c r="D31" s="148" t="s">
        <v>53</v>
      </c>
      <c r="E31" s="141"/>
      <c r="F31" s="142"/>
      <c r="G31" s="151"/>
      <c r="H31" s="149">
        <v>0.65424644606249982</v>
      </c>
      <c r="I31" s="149">
        <v>1.2430682475187496</v>
      </c>
      <c r="J31" s="141"/>
      <c r="K31" s="150"/>
      <c r="L31" s="152"/>
      <c r="M31" s="126"/>
      <c r="N31" s="116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9" s="117" customFormat="1" x14ac:dyDescent="0.25">
      <c r="A32" s="116"/>
      <c r="B32" s="144"/>
      <c r="C32" s="141"/>
      <c r="D32" s="141" t="s">
        <v>140</v>
      </c>
      <c r="E32" s="141"/>
      <c r="F32" s="142"/>
      <c r="G32" s="141"/>
      <c r="H32" s="149" t="s">
        <v>55</v>
      </c>
      <c r="I32" s="149">
        <v>1.0657375484882983</v>
      </c>
      <c r="J32" s="141"/>
      <c r="K32" s="150"/>
      <c r="L32" s="141"/>
      <c r="M32" s="126"/>
      <c r="N32" s="116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</row>
    <row r="33" spans="1:28" s="117" customFormat="1" x14ac:dyDescent="0.25">
      <c r="A33" s="116"/>
      <c r="B33" s="144"/>
      <c r="C33" s="141"/>
      <c r="D33" s="148" t="s">
        <v>56</v>
      </c>
      <c r="E33" s="141"/>
      <c r="F33" s="142"/>
      <c r="G33" s="141"/>
      <c r="H33" s="149">
        <v>1.8318900489750001</v>
      </c>
      <c r="I33" s="149"/>
      <c r="J33" s="141"/>
      <c r="K33" s="150"/>
      <c r="L33" s="150"/>
      <c r="M33" s="126"/>
      <c r="N33" s="116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 s="117" customFormat="1" x14ac:dyDescent="0.25">
      <c r="A34" s="116"/>
      <c r="B34" s="153"/>
      <c r="C34" s="141"/>
      <c r="D34" s="141" t="s">
        <v>57</v>
      </c>
      <c r="E34" s="141"/>
      <c r="F34" s="142"/>
      <c r="G34" s="141"/>
      <c r="H34" s="149">
        <v>1.6356161151562498</v>
      </c>
      <c r="I34" s="141"/>
      <c r="J34" s="141"/>
      <c r="K34" s="141"/>
      <c r="L34" s="141"/>
      <c r="M34" s="126"/>
      <c r="N34" s="116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</row>
    <row r="35" spans="1:28" s="117" customFormat="1" x14ac:dyDescent="0.25">
      <c r="A35" s="116"/>
      <c r="B35" s="153"/>
      <c r="C35" s="141"/>
      <c r="D35" s="141" t="s">
        <v>58</v>
      </c>
      <c r="E35" s="141"/>
      <c r="F35" s="142"/>
      <c r="G35" s="141"/>
      <c r="H35" s="149">
        <v>1.0957493437499999</v>
      </c>
      <c r="I35" s="141"/>
      <c r="J35" s="141"/>
      <c r="K35" s="141"/>
      <c r="L35" s="141"/>
      <c r="M35" s="126"/>
      <c r="N35" s="116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</row>
    <row r="36" spans="1:28" s="117" customFormat="1" x14ac:dyDescent="0.25">
      <c r="A36" s="116"/>
      <c r="B36" s="153"/>
      <c r="C36" s="141"/>
      <c r="D36" s="141" t="s">
        <v>59</v>
      </c>
      <c r="E36" s="141"/>
      <c r="F36" s="142"/>
      <c r="G36" s="141"/>
      <c r="H36" s="149">
        <v>1.7940209843749997</v>
      </c>
      <c r="I36" s="141"/>
      <c r="J36" s="141"/>
      <c r="K36" s="141"/>
      <c r="L36" s="141"/>
      <c r="M36" s="126"/>
      <c r="N36" s="116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s="117" customFormat="1" x14ac:dyDescent="0.25">
      <c r="A37" s="116"/>
      <c r="B37" s="153"/>
      <c r="D37" s="141"/>
      <c r="E37" s="141"/>
      <c r="F37" s="142"/>
      <c r="G37" s="141"/>
      <c r="H37" s="141"/>
      <c r="I37" s="141"/>
      <c r="J37" s="141"/>
      <c r="K37" s="141"/>
      <c r="L37" s="141"/>
      <c r="M37" s="126"/>
      <c r="N37" s="116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</row>
    <row r="38" spans="1:28" s="117" customFormat="1" x14ac:dyDescent="0.25">
      <c r="A38" s="116"/>
      <c r="B38" s="114" t="s">
        <v>129</v>
      </c>
      <c r="C38" s="115"/>
      <c r="D38" s="115"/>
      <c r="E38" s="141"/>
      <c r="F38" s="142"/>
      <c r="G38" s="141"/>
      <c r="H38" s="141"/>
      <c r="I38" s="141"/>
      <c r="J38" s="141"/>
      <c r="K38" s="141"/>
      <c r="L38" s="141"/>
      <c r="M38" s="126"/>
      <c r="N38" s="116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</row>
    <row r="39" spans="1:28" s="117" customFormat="1" x14ac:dyDescent="0.25">
      <c r="A39" s="116"/>
      <c r="B39" s="114" t="s">
        <v>61</v>
      </c>
      <c r="C39" s="115"/>
      <c r="D39" s="115"/>
      <c r="E39" s="141"/>
      <c r="F39" s="142"/>
      <c r="G39" s="141"/>
      <c r="H39" s="141"/>
      <c r="I39" s="141"/>
      <c r="J39" s="141"/>
      <c r="K39" s="141"/>
      <c r="L39" s="141"/>
      <c r="M39" s="126"/>
      <c r="N39" s="116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</row>
    <row r="40" spans="1:28" s="117" customFormat="1" x14ac:dyDescent="0.25">
      <c r="A40" s="116"/>
      <c r="B40" s="114" t="s">
        <v>62</v>
      </c>
      <c r="C40" s="115"/>
      <c r="D40" s="115"/>
      <c r="E40" s="141"/>
      <c r="F40" s="142"/>
      <c r="G40" s="141"/>
      <c r="H40" s="141"/>
      <c r="I40" s="141"/>
      <c r="J40" s="141"/>
      <c r="K40" s="141"/>
      <c r="L40" s="141"/>
      <c r="M40" s="126"/>
      <c r="N40" s="116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</row>
    <row r="41" spans="1:28" s="117" customFormat="1" x14ac:dyDescent="0.25">
      <c r="A41" s="116"/>
      <c r="B41" s="114" t="s">
        <v>130</v>
      </c>
      <c r="C41" s="115"/>
      <c r="D41" s="115"/>
      <c r="E41" s="141"/>
      <c r="F41" s="142"/>
      <c r="G41" s="141"/>
      <c r="H41" s="141"/>
      <c r="I41" s="141"/>
      <c r="J41" s="141"/>
      <c r="K41" s="141"/>
      <c r="L41" s="141"/>
      <c r="M41" s="126"/>
      <c r="N41" s="116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</row>
    <row r="42" spans="1:28" s="117" customFormat="1" x14ac:dyDescent="0.25">
      <c r="A42" s="116"/>
      <c r="B42" s="114" t="s">
        <v>64</v>
      </c>
      <c r="C42" s="115"/>
      <c r="D42" s="115"/>
      <c r="E42" s="141"/>
      <c r="F42" s="142"/>
      <c r="G42" s="141"/>
      <c r="H42" s="141"/>
      <c r="I42" s="141"/>
      <c r="J42" s="141"/>
      <c r="K42" s="141"/>
      <c r="L42" s="141"/>
      <c r="M42" s="126"/>
      <c r="N42" s="116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s="117" customFormat="1" x14ac:dyDescent="0.25">
      <c r="A43" s="116"/>
      <c r="B43" s="114" t="s">
        <v>131</v>
      </c>
      <c r="C43" s="115"/>
      <c r="D43" s="115"/>
      <c r="E43" s="141"/>
      <c r="F43" s="142"/>
      <c r="G43" s="141"/>
      <c r="H43" s="141"/>
      <c r="I43" s="141"/>
      <c r="J43" s="141"/>
      <c r="K43" s="141"/>
      <c r="L43" s="141"/>
      <c r="M43" s="126"/>
      <c r="N43" s="116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</row>
    <row r="44" spans="1:28" s="117" customFormat="1" x14ac:dyDescent="0.25">
      <c r="A44" s="116"/>
      <c r="B44" s="176" t="s">
        <v>66</v>
      </c>
      <c r="C44" s="115"/>
      <c r="D44" s="115"/>
      <c r="E44" s="141"/>
      <c r="F44" s="142"/>
      <c r="G44" s="141"/>
      <c r="H44" s="141"/>
      <c r="I44" s="141"/>
      <c r="J44" s="141"/>
      <c r="K44" s="141"/>
      <c r="L44" s="141"/>
      <c r="M44" s="126"/>
      <c r="N44" s="116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</row>
    <row r="45" spans="1:28" s="117" customFormat="1" x14ac:dyDescent="0.25">
      <c r="A45" s="116"/>
      <c r="B45" s="176" t="s">
        <v>67</v>
      </c>
      <c r="C45" s="115"/>
      <c r="D45" s="115"/>
      <c r="E45" s="141"/>
      <c r="F45" s="142"/>
      <c r="G45" s="141"/>
      <c r="H45" s="141"/>
      <c r="I45" s="141"/>
      <c r="J45" s="141"/>
      <c r="K45" s="141"/>
      <c r="L45" s="141"/>
      <c r="M45" s="126"/>
      <c r="N45" s="116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s="117" customFormat="1" x14ac:dyDescent="0.25">
      <c r="A46" s="116"/>
      <c r="B46" s="114" t="s">
        <v>132</v>
      </c>
      <c r="C46" s="115"/>
      <c r="D46" s="115"/>
      <c r="E46" s="141"/>
      <c r="F46" s="142"/>
      <c r="G46" s="141"/>
      <c r="H46" s="141"/>
      <c r="I46" s="141"/>
      <c r="J46" s="141"/>
      <c r="K46" s="141"/>
      <c r="L46" s="141"/>
      <c r="M46" s="126"/>
      <c r="N46" s="116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1:28" s="117" customFormat="1" x14ac:dyDescent="0.25">
      <c r="A47" s="116"/>
      <c r="B47" s="114" t="s">
        <v>133</v>
      </c>
      <c r="C47" s="115"/>
      <c r="D47" s="115"/>
      <c r="E47" s="141"/>
      <c r="F47" s="142"/>
      <c r="G47" s="141"/>
      <c r="H47" s="141"/>
      <c r="I47" s="141"/>
      <c r="J47" s="141"/>
      <c r="K47" s="141"/>
      <c r="L47" s="141"/>
      <c r="M47" s="126"/>
      <c r="N47" s="116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1:28" s="117" customFormat="1" x14ac:dyDescent="0.25">
      <c r="A48" s="116"/>
      <c r="B48" s="114" t="s">
        <v>141</v>
      </c>
      <c r="C48" s="115"/>
      <c r="D48" s="115"/>
      <c r="E48" s="141"/>
      <c r="F48" s="142"/>
      <c r="G48" s="141"/>
      <c r="H48" s="141"/>
      <c r="I48" s="141"/>
      <c r="J48" s="141"/>
      <c r="K48" s="141"/>
      <c r="L48" s="141"/>
      <c r="M48" s="126"/>
      <c r="N48" s="116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1:28" s="117" customFormat="1" x14ac:dyDescent="0.25">
      <c r="A49" s="116"/>
      <c r="B49" s="114" t="s">
        <v>142</v>
      </c>
      <c r="C49" s="113"/>
      <c r="D49" s="113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</row>
    <row r="50" spans="1:28" s="117" customFormat="1" x14ac:dyDescent="0.25">
      <c r="A50" s="116"/>
      <c r="B50" s="114" t="s">
        <v>72</v>
      </c>
      <c r="C50" s="113"/>
      <c r="D50" s="113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s="117" customFormat="1" x14ac:dyDescent="0.25">
      <c r="A51" s="116"/>
      <c r="B51" s="114" t="s">
        <v>134</v>
      </c>
      <c r="C51" s="113"/>
      <c r="D51" s="113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1:28" s="117" customFormat="1" x14ac:dyDescent="0.25">
      <c r="A52" s="116"/>
      <c r="B52" s="114" t="s">
        <v>74</v>
      </c>
      <c r="C52" s="113"/>
      <c r="D52" s="113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</row>
    <row r="53" spans="1:28" s="117" customFormat="1" x14ac:dyDescent="0.25">
      <c r="A53" s="116"/>
      <c r="B53" s="114" t="s">
        <v>143</v>
      </c>
      <c r="C53" s="113"/>
      <c r="D53" s="113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1:28" s="117" customFormat="1" x14ac:dyDescent="0.25">
      <c r="A54" s="116"/>
      <c r="B54" s="114" t="s">
        <v>76</v>
      </c>
      <c r="C54" s="113"/>
      <c r="D54" s="113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1:28" s="117" customFormat="1" x14ac:dyDescent="0.25">
      <c r="A55" s="116"/>
      <c r="B55" s="114" t="s">
        <v>135</v>
      </c>
      <c r="C55" s="113"/>
      <c r="D55" s="113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1:28" s="117" customFormat="1" x14ac:dyDescent="0.25">
      <c r="A56" s="116"/>
      <c r="B56" s="114" t="s">
        <v>136</v>
      </c>
      <c r="C56" s="113"/>
      <c r="D56" s="113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8" s="117" customFormat="1" x14ac:dyDescent="0.25">
      <c r="A57" s="116"/>
      <c r="B57" s="114" t="s">
        <v>79</v>
      </c>
      <c r="C57" s="113"/>
      <c r="D57" s="113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</row>
    <row r="58" spans="1:28" s="117" customFormat="1" x14ac:dyDescent="0.25">
      <c r="A58" s="116"/>
      <c r="B58" s="114"/>
      <c r="D58" s="113"/>
      <c r="E58" s="116"/>
      <c r="F58" s="116"/>
      <c r="G58" s="116"/>
      <c r="H58" s="116"/>
      <c r="I58" s="116"/>
      <c r="J58" s="116"/>
      <c r="K58" s="116"/>
      <c r="L58" s="116"/>
      <c r="M58" s="116"/>
      <c r="N58" s="116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28" s="117" customFormat="1" x14ac:dyDescent="0.25">
      <c r="A59" s="183"/>
      <c r="B59" s="187"/>
      <c r="C59" s="188"/>
      <c r="D59" s="188"/>
      <c r="E59" s="183"/>
      <c r="F59" s="183"/>
      <c r="G59" s="183"/>
      <c r="H59" s="183"/>
      <c r="I59" s="183"/>
      <c r="J59" s="183"/>
      <c r="K59" s="183"/>
      <c r="L59" s="183"/>
      <c r="M59" s="116"/>
      <c r="N59" s="116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28" s="117" customFormat="1" x14ac:dyDescent="0.25">
      <c r="A60" s="120" t="s">
        <v>80</v>
      </c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28" s="117" customFormat="1" x14ac:dyDescent="0.25">
      <c r="A61" s="116" t="s">
        <v>119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1:28" s="117" customFormat="1" x14ac:dyDescent="0.25">
      <c r="A62" s="116" t="s">
        <v>144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1:28" s="117" customFormat="1" x14ac:dyDescent="0.25">
      <c r="A63" s="116" t="s">
        <v>83</v>
      </c>
      <c r="B63" s="116"/>
      <c r="C63" s="116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</row>
    <row r="64" spans="1:28" x14ac:dyDescent="0.25">
      <c r="A64" s="189"/>
      <c r="B64" s="190"/>
      <c r="C64" s="191"/>
      <c r="D64" s="183"/>
      <c r="E64" s="190"/>
      <c r="F64" s="190"/>
      <c r="G64" s="182"/>
      <c r="H64" s="183"/>
      <c r="I64" s="183"/>
      <c r="J64" s="183"/>
      <c r="K64" s="183"/>
      <c r="L64" s="183"/>
      <c r="O64" s="156"/>
    </row>
    <row r="65" spans="1:15" x14ac:dyDescent="0.25">
      <c r="A65" s="120" t="s">
        <v>84</v>
      </c>
      <c r="C65" s="213"/>
      <c r="D65" s="213"/>
      <c r="E65" s="154"/>
      <c r="F65" s="154"/>
      <c r="G65" s="133"/>
      <c r="H65" s="134"/>
      <c r="I65" s="134"/>
      <c r="J65" s="134"/>
      <c r="O65" s="156"/>
    </row>
    <row r="66" spans="1:15" x14ac:dyDescent="0.25">
      <c r="A66" s="132" t="s">
        <v>120</v>
      </c>
      <c r="B66" s="154"/>
      <c r="C66" s="155"/>
      <c r="D66" s="134"/>
      <c r="E66" s="154"/>
      <c r="F66" s="154"/>
      <c r="G66" s="133"/>
      <c r="H66" s="134"/>
      <c r="I66" s="134"/>
      <c r="J66" s="134"/>
      <c r="K66" s="157"/>
    </row>
    <row r="67" spans="1:15" x14ac:dyDescent="0.25">
      <c r="A67" s="131" t="s">
        <v>121</v>
      </c>
      <c r="B67" s="131"/>
      <c r="C67" s="134"/>
      <c r="D67" s="131"/>
      <c r="E67" s="134"/>
      <c r="F67" s="134"/>
      <c r="G67" s="133"/>
      <c r="H67" s="134"/>
      <c r="I67" s="134"/>
      <c r="J67" s="134"/>
      <c r="L67" s="158"/>
    </row>
    <row r="68" spans="1:15" x14ac:dyDescent="0.25">
      <c r="A68" s="131" t="s">
        <v>87</v>
      </c>
      <c r="B68" s="131"/>
      <c r="C68" s="134"/>
      <c r="D68" s="131"/>
      <c r="E68" s="134"/>
      <c r="F68" s="134"/>
      <c r="G68" s="133"/>
      <c r="H68" s="134"/>
      <c r="I68" s="134"/>
      <c r="J68" s="134"/>
      <c r="L68" s="158"/>
    </row>
    <row r="69" spans="1:15" x14ac:dyDescent="0.25">
      <c r="A69" s="131"/>
      <c r="B69" s="131"/>
      <c r="C69" s="134"/>
      <c r="D69" s="131"/>
      <c r="E69" s="134"/>
      <c r="F69" s="134"/>
      <c r="G69" s="133"/>
      <c r="H69" s="134"/>
      <c r="I69" s="134"/>
      <c r="J69" s="134"/>
      <c r="L69" s="158"/>
    </row>
    <row r="70" spans="1:15" x14ac:dyDescent="0.25">
      <c r="A70" s="189"/>
      <c r="B70" s="189"/>
      <c r="C70" s="183"/>
      <c r="D70" s="189"/>
      <c r="E70" s="183"/>
      <c r="F70" s="183"/>
      <c r="G70" s="182"/>
      <c r="H70" s="183"/>
      <c r="I70" s="183"/>
      <c r="J70" s="183"/>
      <c r="K70" s="183"/>
      <c r="L70" s="192"/>
    </row>
    <row r="71" spans="1:15" x14ac:dyDescent="0.25">
      <c r="A71" s="131"/>
      <c r="B71" s="131"/>
      <c r="C71" s="134"/>
      <c r="D71" s="131"/>
      <c r="E71" s="134"/>
      <c r="F71" s="134"/>
      <c r="G71" s="133"/>
      <c r="H71" s="134"/>
      <c r="I71" s="134"/>
      <c r="J71" s="134"/>
      <c r="K71" s="134"/>
      <c r="L71" s="158"/>
    </row>
    <row r="72" spans="1:15" x14ac:dyDescent="0.25">
      <c r="A72" s="120" t="s">
        <v>88</v>
      </c>
      <c r="C72" s="134"/>
      <c r="D72" s="131"/>
      <c r="E72" s="134"/>
      <c r="F72" s="134"/>
      <c r="G72" s="133"/>
      <c r="H72" s="134"/>
      <c r="I72" s="134"/>
      <c r="J72" s="134"/>
      <c r="L72" s="158"/>
    </row>
    <row r="73" spans="1:15" x14ac:dyDescent="0.25">
      <c r="A73" s="131" t="s">
        <v>122</v>
      </c>
      <c r="B73" s="131"/>
      <c r="C73" s="134"/>
      <c r="D73" s="131"/>
      <c r="E73" s="134"/>
      <c r="F73" s="134"/>
      <c r="G73" s="133"/>
      <c r="H73" s="134"/>
      <c r="I73" s="134"/>
      <c r="J73" s="134"/>
      <c r="L73" s="158"/>
    </row>
    <row r="74" spans="1:15" x14ac:dyDescent="0.25">
      <c r="A74" s="131" t="s">
        <v>90</v>
      </c>
      <c r="B74" s="131"/>
      <c r="C74" s="134"/>
      <c r="D74" s="131"/>
      <c r="E74" s="134"/>
      <c r="F74" s="134"/>
      <c r="G74" s="133"/>
      <c r="H74" s="134"/>
      <c r="I74" s="134"/>
      <c r="J74" s="134"/>
      <c r="L74" s="158"/>
    </row>
    <row r="75" spans="1:15" ht="13.5" customHeight="1" x14ac:dyDescent="0.25">
      <c r="A75" s="131" t="s">
        <v>91</v>
      </c>
      <c r="B75" s="131"/>
      <c r="C75" s="134"/>
      <c r="D75" s="131"/>
      <c r="E75" s="134"/>
      <c r="F75" s="134"/>
      <c r="G75" s="133"/>
      <c r="H75" s="134"/>
      <c r="I75" s="134"/>
      <c r="J75" s="134"/>
      <c r="L75" s="158"/>
    </row>
    <row r="76" spans="1:15" ht="13.5" customHeight="1" x14ac:dyDescent="0.25">
      <c r="A76" s="131" t="s">
        <v>145</v>
      </c>
      <c r="B76" s="131"/>
      <c r="C76" s="134"/>
      <c r="D76" s="131"/>
      <c r="E76" s="134"/>
      <c r="F76" s="134"/>
      <c r="G76" s="133"/>
      <c r="H76" s="134"/>
      <c r="I76" s="134"/>
      <c r="J76" s="134"/>
      <c r="L76" s="158"/>
    </row>
    <row r="77" spans="1:15" ht="13.5" customHeight="1" x14ac:dyDescent="0.25">
      <c r="A77" s="129">
        <v>1.1751908452499999</v>
      </c>
      <c r="B77" s="131" t="s">
        <v>94</v>
      </c>
      <c r="D77" s="131"/>
      <c r="E77" s="134"/>
      <c r="F77" s="134"/>
      <c r="G77" s="133"/>
      <c r="H77" s="134"/>
      <c r="I77" s="134"/>
      <c r="J77" s="134"/>
      <c r="L77" s="158"/>
    </row>
    <row r="78" spans="1:15" ht="16.5" thickBot="1" x14ac:dyDescent="0.3">
      <c r="A78" s="159"/>
      <c r="B78" s="159"/>
      <c r="C78" s="160"/>
      <c r="D78" s="159"/>
      <c r="E78" s="160"/>
      <c r="F78" s="160"/>
      <c r="G78" s="161"/>
      <c r="H78" s="160"/>
      <c r="I78" s="160"/>
      <c r="J78" s="160"/>
      <c r="K78" s="160"/>
      <c r="L78" s="160"/>
    </row>
    <row r="79" spans="1:15" x14ac:dyDescent="0.25">
      <c r="A79" s="132" t="s">
        <v>95</v>
      </c>
      <c r="C79" s="134"/>
      <c r="D79" s="131"/>
      <c r="E79" s="134"/>
      <c r="F79" s="134"/>
      <c r="G79" s="133"/>
      <c r="H79" s="134"/>
      <c r="I79" s="134"/>
      <c r="J79" s="134"/>
      <c r="K79" s="134"/>
      <c r="L79" s="134"/>
    </row>
    <row r="80" spans="1:15" x14ac:dyDescent="0.25">
      <c r="A80" s="162" t="s">
        <v>123</v>
      </c>
      <c r="B80" s="122"/>
      <c r="D80" s="122"/>
      <c r="G80" s="126"/>
    </row>
    <row r="81" spans="1:28" x14ac:dyDescent="0.25">
      <c r="A81" s="122" t="s">
        <v>97</v>
      </c>
      <c r="B81" s="122"/>
      <c r="D81" s="122"/>
      <c r="G81" s="126"/>
      <c r="N81" s="211"/>
      <c r="O81" s="116"/>
      <c r="P81" s="116"/>
      <c r="Q81" s="116"/>
    </row>
    <row r="82" spans="1:28" x14ac:dyDescent="0.25">
      <c r="A82" s="129">
        <f>'1 01 2016'!A97*1.0225</f>
        <v>0.1991306309145697</v>
      </c>
      <c r="B82" s="122" t="s">
        <v>98</v>
      </c>
      <c r="D82" s="122"/>
      <c r="G82" s="126"/>
      <c r="O82" s="116"/>
      <c r="P82" s="116"/>
      <c r="Q82" s="211"/>
    </row>
    <row r="83" spans="1:28" x14ac:dyDescent="0.25">
      <c r="A83" s="129">
        <f>'1 01 2016'!A98*1.0225</f>
        <v>0.38498588643483472</v>
      </c>
      <c r="B83" s="122" t="s">
        <v>99</v>
      </c>
      <c r="D83" s="122"/>
      <c r="G83" s="126"/>
      <c r="M83" s="163">
        <v>0.17166600000000001</v>
      </c>
      <c r="O83" s="116"/>
      <c r="P83" s="116"/>
      <c r="Q83" s="211"/>
    </row>
    <row r="84" spans="1:28" x14ac:dyDescent="0.25">
      <c r="A84" s="129">
        <f>'1 01 2016'!A99*1.0225</f>
        <v>0.54654165939453114</v>
      </c>
      <c r="B84" s="122" t="s">
        <v>100</v>
      </c>
      <c r="D84" s="122"/>
      <c r="G84" s="126"/>
      <c r="M84" s="163">
        <v>0.3318876</v>
      </c>
      <c r="O84" s="116"/>
      <c r="P84" s="116"/>
      <c r="Q84" s="211"/>
    </row>
    <row r="85" spans="1:28" ht="18" customHeight="1" thickBot="1" x14ac:dyDescent="0.3">
      <c r="A85" s="164">
        <f>'1 01 2016'!A100*1.0225</f>
        <v>0.76515832315234356</v>
      </c>
      <c r="B85" s="159" t="s">
        <v>101</v>
      </c>
      <c r="C85" s="160"/>
      <c r="D85" s="159"/>
      <c r="E85" s="160"/>
      <c r="F85" s="160"/>
      <c r="G85" s="161"/>
      <c r="H85" s="160"/>
      <c r="I85" s="160"/>
      <c r="J85" s="160"/>
      <c r="K85" s="160"/>
      <c r="L85" s="160"/>
      <c r="M85" s="163">
        <v>0.40055400000000002</v>
      </c>
    </row>
    <row r="86" spans="1:28" x14ac:dyDescent="0.25">
      <c r="M86" s="163">
        <v>0.52540200000000004</v>
      </c>
    </row>
    <row r="87" spans="1:28" x14ac:dyDescent="0.25">
      <c r="A87" s="132" t="s">
        <v>102</v>
      </c>
    </row>
    <row r="88" spans="1:28" x14ac:dyDescent="0.25">
      <c r="A88" s="144" t="s">
        <v>124</v>
      </c>
    </row>
    <row r="89" spans="1:28" x14ac:dyDescent="0.25">
      <c r="A89" s="141" t="s">
        <v>104</v>
      </c>
    </row>
    <row r="90" spans="1:28" x14ac:dyDescent="0.25">
      <c r="A90" s="141" t="s">
        <v>105</v>
      </c>
    </row>
    <row r="91" spans="1:28" x14ac:dyDescent="0.25">
      <c r="A91" s="141" t="s">
        <v>106</v>
      </c>
    </row>
    <row r="92" spans="1:28" x14ac:dyDescent="0.25">
      <c r="A92" s="141" t="s">
        <v>107</v>
      </c>
    </row>
    <row r="93" spans="1:28" x14ac:dyDescent="0.25">
      <c r="A93" s="141" t="s">
        <v>108</v>
      </c>
      <c r="B93" s="141"/>
    </row>
    <row r="94" spans="1:28" x14ac:dyDescent="0.25">
      <c r="A94" s="141" t="s">
        <v>109</v>
      </c>
      <c r="B94" s="141"/>
    </row>
    <row r="95" spans="1:28" x14ac:dyDescent="0.25">
      <c r="A95" s="116" t="s">
        <v>110</v>
      </c>
      <c r="B95" s="141"/>
    </row>
    <row r="96" spans="1:28" s="134" customFormat="1" x14ac:dyDescent="0.25">
      <c r="A96" s="116" t="s">
        <v>111</v>
      </c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</row>
    <row r="97" spans="1:28" ht="16.5" thickBot="1" x14ac:dyDescent="0.3">
      <c r="A97" s="160" t="s">
        <v>112</v>
      </c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134"/>
      <c r="N97" s="134"/>
      <c r="O97" s="134"/>
    </row>
    <row r="98" spans="1:28" x14ac:dyDescent="0.25">
      <c r="A98" s="134"/>
      <c r="B98" s="134"/>
      <c r="C98" s="134"/>
      <c r="D98" s="134"/>
      <c r="E98" s="134"/>
      <c r="F98" s="134"/>
      <c r="G98" s="134"/>
      <c r="H98" s="134"/>
      <c r="I98" s="134"/>
      <c r="J98" s="134"/>
      <c r="K98" s="134"/>
      <c r="L98" s="134"/>
      <c r="M98" s="134"/>
      <c r="N98" s="134"/>
      <c r="O98" s="134"/>
    </row>
    <row r="99" spans="1:28" s="117" customFormat="1" x14ac:dyDescent="0.25">
      <c r="A99" s="166"/>
      <c r="B99" s="170"/>
      <c r="C99" s="167"/>
      <c r="D99" s="171"/>
      <c r="E99" s="167"/>
      <c r="F99" s="168"/>
      <c r="G99" s="167"/>
      <c r="H99" s="172"/>
      <c r="I99" s="172"/>
      <c r="J99" s="167"/>
      <c r="K99" s="173"/>
      <c r="L99" s="173"/>
      <c r="M99" s="169"/>
      <c r="N99" s="116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</row>
    <row r="100" spans="1:28" s="117" customFormat="1" x14ac:dyDescent="0.25">
      <c r="A100" s="166"/>
      <c r="B100" s="174"/>
      <c r="C100" s="167"/>
      <c r="D100" s="167"/>
      <c r="E100" s="167"/>
      <c r="F100" s="168"/>
      <c r="G100" s="167"/>
      <c r="H100" s="167"/>
      <c r="I100" s="167"/>
      <c r="J100" s="167"/>
      <c r="K100" s="167"/>
      <c r="L100" s="167"/>
      <c r="M100" s="169"/>
      <c r="N100" s="116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</row>
    <row r="101" spans="1:28" s="117" customFormat="1" x14ac:dyDescent="0.25">
      <c r="A101" s="166"/>
      <c r="B101" s="174"/>
      <c r="C101" s="167"/>
      <c r="D101" s="167"/>
      <c r="E101" s="167"/>
      <c r="F101" s="168"/>
      <c r="G101" s="167"/>
      <c r="H101" s="167"/>
      <c r="I101" s="167"/>
      <c r="J101" s="167"/>
      <c r="K101" s="167"/>
      <c r="L101" s="167"/>
      <c r="M101" s="169"/>
      <c r="N101" s="116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</row>
    <row r="102" spans="1:28" s="117" customFormat="1" x14ac:dyDescent="0.25">
      <c r="A102" s="166"/>
      <c r="B102" s="174"/>
      <c r="C102" s="167"/>
      <c r="D102" s="167"/>
      <c r="E102" s="167"/>
      <c r="F102" s="168"/>
      <c r="G102" s="167"/>
      <c r="H102" s="167"/>
      <c r="I102" s="167"/>
      <c r="J102" s="167"/>
      <c r="K102" s="167"/>
      <c r="L102" s="167"/>
      <c r="M102" s="169"/>
      <c r="N102" s="116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</row>
    <row r="103" spans="1:28" s="117" customFormat="1" x14ac:dyDescent="0.25">
      <c r="A103" s="166"/>
      <c r="B103" s="174"/>
      <c r="C103" s="167"/>
      <c r="D103" s="167"/>
      <c r="E103" s="167"/>
      <c r="F103" s="168"/>
      <c r="G103" s="167"/>
      <c r="H103" s="167"/>
      <c r="I103" s="167"/>
      <c r="J103" s="167"/>
      <c r="K103" s="167"/>
      <c r="L103" s="167"/>
      <c r="M103" s="169"/>
      <c r="N103" s="116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</row>
    <row r="104" spans="1:28" s="117" customFormat="1" x14ac:dyDescent="0.25">
      <c r="A104" s="166"/>
      <c r="B104" s="174"/>
      <c r="C104" s="167"/>
      <c r="D104" s="167"/>
      <c r="E104" s="167"/>
      <c r="F104" s="168"/>
      <c r="G104" s="167"/>
      <c r="H104" s="167"/>
      <c r="I104" s="167"/>
      <c r="J104" s="167"/>
      <c r="K104" s="167"/>
      <c r="L104" s="167"/>
      <c r="M104" s="169"/>
      <c r="N104" s="116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</row>
    <row r="105" spans="1:28" s="117" customFormat="1" x14ac:dyDescent="0.25">
      <c r="A105" s="166"/>
      <c r="B105" s="170"/>
      <c r="C105" s="167"/>
      <c r="D105" s="167"/>
      <c r="E105" s="167"/>
      <c r="F105" s="168"/>
      <c r="G105" s="167"/>
      <c r="H105" s="167"/>
      <c r="I105" s="167"/>
      <c r="J105" s="167"/>
      <c r="K105" s="167"/>
      <c r="L105" s="167"/>
      <c r="M105" s="169"/>
      <c r="N105" s="116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</row>
    <row r="106" spans="1:28" s="117" customFormat="1" x14ac:dyDescent="0.25">
      <c r="A106" s="166"/>
      <c r="B106" s="170"/>
      <c r="C106" s="167"/>
      <c r="D106" s="167"/>
      <c r="E106" s="167"/>
      <c r="F106" s="168"/>
      <c r="G106" s="167"/>
      <c r="H106" s="167"/>
      <c r="I106" s="167"/>
      <c r="J106" s="167"/>
      <c r="K106" s="167"/>
      <c r="L106" s="167"/>
      <c r="M106" s="169"/>
      <c r="N106" s="116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</row>
    <row r="107" spans="1:28" s="117" customFormat="1" x14ac:dyDescent="0.25">
      <c r="A107" s="166"/>
      <c r="B107" s="170"/>
      <c r="C107" s="167"/>
      <c r="D107" s="167"/>
      <c r="E107" s="167"/>
      <c r="F107" s="168"/>
      <c r="G107" s="167"/>
      <c r="H107" s="167"/>
      <c r="I107" s="167"/>
      <c r="J107" s="167"/>
      <c r="K107" s="167"/>
      <c r="L107" s="167"/>
      <c r="M107" s="169"/>
      <c r="N107" s="116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</row>
    <row r="108" spans="1:28" s="117" customFormat="1" x14ac:dyDescent="0.25">
      <c r="A108" s="166"/>
      <c r="B108" s="170"/>
      <c r="C108" s="167"/>
      <c r="D108" s="167"/>
      <c r="E108" s="167"/>
      <c r="F108" s="168"/>
      <c r="G108" s="167"/>
      <c r="H108" s="167"/>
      <c r="I108" s="167"/>
      <c r="J108" s="167"/>
      <c r="K108" s="167"/>
      <c r="L108" s="167"/>
      <c r="M108" s="169"/>
      <c r="N108" s="116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</row>
    <row r="109" spans="1:28" s="117" customFormat="1" x14ac:dyDescent="0.25">
      <c r="A109" s="166"/>
      <c r="B109" s="170"/>
      <c r="C109" s="167"/>
      <c r="D109" s="167"/>
      <c r="E109" s="167"/>
      <c r="F109" s="168"/>
      <c r="G109" s="167"/>
      <c r="H109" s="167"/>
      <c r="I109" s="167"/>
      <c r="J109" s="167"/>
      <c r="K109" s="167"/>
      <c r="L109" s="167"/>
      <c r="M109" s="169"/>
      <c r="N109" s="116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</row>
    <row r="110" spans="1:28" s="117" customFormat="1" x14ac:dyDescent="0.25">
      <c r="A110" s="166"/>
      <c r="B110" s="170"/>
      <c r="C110" s="167"/>
      <c r="D110" s="167"/>
      <c r="E110" s="167"/>
      <c r="F110" s="168"/>
      <c r="G110" s="167"/>
      <c r="H110" s="167"/>
      <c r="I110" s="167"/>
      <c r="J110" s="167"/>
      <c r="K110" s="167"/>
      <c r="L110" s="167"/>
      <c r="M110" s="169"/>
      <c r="N110" s="116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</row>
    <row r="111" spans="1:28" s="117" customFormat="1" x14ac:dyDescent="0.25">
      <c r="A111" s="166"/>
      <c r="B111" s="174"/>
      <c r="C111" s="167"/>
      <c r="D111" s="167"/>
      <c r="E111" s="167"/>
      <c r="F111" s="168"/>
      <c r="G111" s="167"/>
      <c r="H111" s="167"/>
      <c r="I111" s="167"/>
      <c r="J111" s="167"/>
      <c r="K111" s="167"/>
      <c r="L111" s="167"/>
      <c r="M111" s="169"/>
      <c r="N111" s="116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</row>
    <row r="112" spans="1:28" s="117" customFormat="1" x14ac:dyDescent="0.25">
      <c r="A112" s="166"/>
      <c r="B112" s="174"/>
      <c r="C112" s="167"/>
      <c r="D112" s="167"/>
      <c r="E112" s="167"/>
      <c r="F112" s="168"/>
      <c r="G112" s="167"/>
      <c r="H112" s="167"/>
      <c r="I112" s="167"/>
      <c r="J112" s="167"/>
      <c r="K112" s="167"/>
      <c r="L112" s="167"/>
      <c r="M112" s="169"/>
      <c r="N112" s="116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</row>
    <row r="113" spans="1:28" s="117" customFormat="1" x14ac:dyDescent="0.25">
      <c r="A113" s="166"/>
      <c r="B113" s="170"/>
      <c r="C113" s="167"/>
      <c r="D113" s="167"/>
      <c r="E113" s="167"/>
      <c r="F113" s="168"/>
      <c r="G113" s="167"/>
      <c r="H113" s="167"/>
      <c r="I113" s="167"/>
      <c r="J113" s="167"/>
      <c r="K113" s="167"/>
      <c r="L113" s="167"/>
      <c r="M113" s="169"/>
      <c r="N113" s="116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</row>
    <row r="114" spans="1:28" s="117" customFormat="1" x14ac:dyDescent="0.25">
      <c r="A114" s="166"/>
      <c r="B114" s="170"/>
      <c r="C114" s="167"/>
      <c r="D114" s="167"/>
      <c r="E114" s="167"/>
      <c r="F114" s="168"/>
      <c r="G114" s="167"/>
      <c r="H114" s="167"/>
      <c r="I114" s="167"/>
      <c r="J114" s="167"/>
      <c r="K114" s="167"/>
      <c r="L114" s="167"/>
      <c r="M114" s="169"/>
      <c r="N114" s="116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</row>
    <row r="115" spans="1:28" s="117" customFormat="1" x14ac:dyDescent="0.25">
      <c r="A115" s="166"/>
      <c r="B115" s="170"/>
      <c r="C115" s="167"/>
      <c r="D115" s="167"/>
      <c r="E115" s="167"/>
      <c r="F115" s="168"/>
      <c r="G115" s="167"/>
      <c r="H115" s="167"/>
      <c r="I115" s="167"/>
      <c r="J115" s="167"/>
      <c r="K115" s="167"/>
      <c r="L115" s="167"/>
      <c r="M115" s="169"/>
      <c r="N115" s="116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</row>
    <row r="116" spans="1:28" s="117" customFormat="1" x14ac:dyDescent="0.25">
      <c r="A116" s="166"/>
      <c r="B116" s="170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16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</row>
    <row r="117" spans="1:28" s="117" customFormat="1" x14ac:dyDescent="0.25">
      <c r="A117" s="166"/>
      <c r="B117" s="170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16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</row>
    <row r="118" spans="1:28" s="117" customFormat="1" x14ac:dyDescent="0.25">
      <c r="A118" s="166"/>
      <c r="B118" s="170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16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</row>
    <row r="119" spans="1:28" s="117" customFormat="1" x14ac:dyDescent="0.25">
      <c r="A119" s="166"/>
      <c r="B119" s="170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16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</row>
    <row r="120" spans="1:28" s="117" customFormat="1" x14ac:dyDescent="0.25">
      <c r="A120" s="166"/>
      <c r="B120" s="170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16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</row>
    <row r="121" spans="1:28" s="117" customFormat="1" x14ac:dyDescent="0.25">
      <c r="A121" s="166"/>
      <c r="B121" s="170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16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</row>
    <row r="122" spans="1:28" s="117" customFormat="1" x14ac:dyDescent="0.25">
      <c r="A122" s="166"/>
      <c r="B122" s="170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16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</row>
    <row r="123" spans="1:28" s="117" customFormat="1" x14ac:dyDescent="0.25">
      <c r="A123" s="166"/>
      <c r="B123" s="170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16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</row>
    <row r="124" spans="1:28" s="117" customFormat="1" x14ac:dyDescent="0.25">
      <c r="A124" s="166"/>
      <c r="B124" s="170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16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</row>
    <row r="125" spans="1:28" s="117" customFormat="1" x14ac:dyDescent="0.25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16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</row>
    <row r="126" spans="1:28" s="117" customFormat="1" x14ac:dyDescent="0.25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16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</row>
    <row r="127" spans="1:28" s="117" customFormat="1" x14ac:dyDescent="0.25">
      <c r="A127" s="116"/>
      <c r="B127" s="165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16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</row>
    <row r="128" spans="1:28" s="117" customFormat="1" x14ac:dyDescent="0.25">
      <c r="A128" s="166"/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16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</row>
    <row r="129" spans="1:28" s="117" customFormat="1" x14ac:dyDescent="0.25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16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</row>
    <row r="130" spans="1:28" s="117" customFormat="1" x14ac:dyDescent="0.25">
      <c r="A130" s="166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16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</row>
    <row r="131" spans="1:28" s="117" customFormat="1" x14ac:dyDescent="0.25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16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</row>
    <row r="132" spans="1:28" s="117" customFormat="1" x14ac:dyDescent="0.25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16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</row>
    <row r="133" spans="1:28" s="117" customFormat="1" x14ac:dyDescent="0.25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16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</row>
    <row r="134" spans="1:28" s="117" customFormat="1" x14ac:dyDescent="0.25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16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</row>
    <row r="135" spans="1:28" s="117" customFormat="1" x14ac:dyDescent="0.25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16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</row>
    <row r="136" spans="1:28" s="117" customFormat="1" x14ac:dyDescent="0.25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16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</row>
    <row r="137" spans="1:28" s="117" customFormat="1" x14ac:dyDescent="0.25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16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</row>
  </sheetData>
  <printOptions horizontalCentered="1"/>
  <pageMargins left="0.25" right="0.25" top="0.75" bottom="0.75" header="0.3" footer="0.3"/>
  <pageSetup scale="88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36"/>
  <sheetViews>
    <sheetView zoomScaleNormal="100" workbookViewId="0">
      <selection activeCell="N6" sqref="N6"/>
    </sheetView>
  </sheetViews>
  <sheetFormatPr defaultColWidth="9.140625" defaultRowHeight="15.75" x14ac:dyDescent="0.25"/>
  <cols>
    <col min="1" max="1" width="11" style="116" customWidth="1"/>
    <col min="2" max="2" width="8.28515625" style="116" customWidth="1"/>
    <col min="3" max="3" width="9.28515625" style="116" customWidth="1"/>
    <col min="4" max="4" width="49.5703125" style="116" customWidth="1"/>
    <col min="5" max="5" width="4.28515625" style="116" hidden="1" customWidth="1"/>
    <col min="6" max="6" width="2.28515625" style="116" hidden="1" customWidth="1"/>
    <col min="7" max="7" width="2.140625" style="116" hidden="1" customWidth="1"/>
    <col min="8" max="11" width="12.85546875" style="116" customWidth="1"/>
    <col min="12" max="12" width="11.42578125" style="116" customWidth="1"/>
    <col min="13" max="13" width="8.7109375" style="116" bestFit="1" customWidth="1"/>
    <col min="14" max="14" width="26.5703125" style="116" customWidth="1"/>
    <col min="15" max="15" width="9.28515625" style="117" bestFit="1" customWidth="1"/>
    <col min="16" max="28" width="9.140625" style="118"/>
    <col min="29" max="16384" width="9.140625" style="116"/>
  </cols>
  <sheetData>
    <row r="1" spans="1:28" ht="18.75" x14ac:dyDescent="0.3">
      <c r="A1" s="175" t="s">
        <v>157</v>
      </c>
    </row>
    <row r="2" spans="1:28" ht="18.75" x14ac:dyDescent="0.3">
      <c r="A2" s="175" t="s">
        <v>137</v>
      </c>
      <c r="B2" s="119"/>
      <c r="C2" s="119"/>
      <c r="D2" s="120"/>
      <c r="E2" s="119"/>
      <c r="F2" s="119"/>
      <c r="G2" s="119"/>
      <c r="H2" s="119"/>
      <c r="I2" s="119"/>
      <c r="J2" s="119"/>
    </row>
    <row r="3" spans="1:28" x14ac:dyDescent="0.25">
      <c r="A3" s="121"/>
      <c r="B3" s="122" t="s">
        <v>2</v>
      </c>
      <c r="C3" s="123"/>
      <c r="D3" s="124"/>
      <c r="E3" s="123"/>
      <c r="F3" s="123"/>
      <c r="G3" s="123"/>
      <c r="H3" s="123"/>
      <c r="I3" s="123"/>
      <c r="J3" s="123"/>
      <c r="K3" s="125"/>
      <c r="L3" s="125"/>
      <c r="M3" s="125"/>
      <c r="N3" s="125"/>
    </row>
    <row r="4" spans="1:28" x14ac:dyDescent="0.25">
      <c r="A4" s="121"/>
      <c r="B4" s="122"/>
      <c r="C4" s="123"/>
      <c r="D4" s="124"/>
      <c r="E4" s="123"/>
      <c r="F4" s="123"/>
      <c r="G4" s="123"/>
      <c r="H4" s="123"/>
      <c r="I4" s="123"/>
      <c r="J4" s="123"/>
      <c r="K4" s="125"/>
      <c r="L4" s="125"/>
      <c r="M4" s="125"/>
      <c r="N4" s="125"/>
    </row>
    <row r="5" spans="1:28" x14ac:dyDescent="0.25">
      <c r="A5" s="116" t="s">
        <v>4</v>
      </c>
      <c r="B5" s="126" t="s">
        <v>5</v>
      </c>
      <c r="C5" s="126" t="s">
        <v>6</v>
      </c>
      <c r="D5" s="116" t="s">
        <v>7</v>
      </c>
      <c r="E5" s="127" t="s">
        <v>8</v>
      </c>
      <c r="F5" s="126" t="s">
        <v>9</v>
      </c>
      <c r="G5" s="126" t="s">
        <v>10</v>
      </c>
      <c r="H5" s="128" t="s">
        <v>11</v>
      </c>
      <c r="I5" s="128" t="s">
        <v>12</v>
      </c>
      <c r="J5" s="128" t="s">
        <v>13</v>
      </c>
      <c r="K5" s="128" t="s">
        <v>40</v>
      </c>
      <c r="L5" s="118"/>
      <c r="N5" s="118"/>
      <c r="AB5" s="116"/>
    </row>
    <row r="6" spans="1:28" x14ac:dyDescent="0.25">
      <c r="A6" s="116" t="s">
        <v>14</v>
      </c>
      <c r="B6" s="126" t="s">
        <v>15</v>
      </c>
      <c r="C6" s="126">
        <v>2</v>
      </c>
      <c r="D6" s="116" t="s">
        <v>16</v>
      </c>
      <c r="E6" s="127">
        <v>363</v>
      </c>
      <c r="F6" s="126">
        <v>8</v>
      </c>
      <c r="G6" s="126" t="s">
        <v>17</v>
      </c>
      <c r="H6" s="201">
        <f>ROUNDUP('1 1 2017'!H6*1.0225,2)</f>
        <v>33.309999999999995</v>
      </c>
      <c r="I6" s="201">
        <f>ROUNDUP('1 1 2017'!I6*1.0225,2)</f>
        <v>34.309999999999995</v>
      </c>
      <c r="J6" s="201">
        <f>ROUNDUP('1 1 2017'!J6*1.0225,2)</f>
        <v>35.33</v>
      </c>
      <c r="K6" s="201">
        <f>ROUNDUP('1 1 2017'!K6*1.0225,2)</f>
        <v>36.4</v>
      </c>
      <c r="L6" s="118"/>
      <c r="N6" s="118"/>
      <c r="AB6" s="116"/>
    </row>
    <row r="7" spans="1:28" x14ac:dyDescent="0.25">
      <c r="A7" s="116" t="s">
        <v>18</v>
      </c>
      <c r="B7" s="126" t="s">
        <v>15</v>
      </c>
      <c r="C7" s="126">
        <v>2</v>
      </c>
      <c r="D7" s="116" t="s">
        <v>19</v>
      </c>
      <c r="E7" s="127">
        <v>365</v>
      </c>
      <c r="F7" s="126">
        <v>8</v>
      </c>
      <c r="G7" s="126" t="s">
        <v>17</v>
      </c>
      <c r="H7" s="201">
        <f>ROUNDUP('1 1 2017'!H7*1.0225,2)</f>
        <v>33.309999999999995</v>
      </c>
      <c r="I7" s="201">
        <f>ROUNDUP('1 1 2017'!I7*1.0225,2)</f>
        <v>34.309999999999995</v>
      </c>
      <c r="J7" s="201">
        <f>ROUNDUP('1 1 2017'!J7*1.0225,2)</f>
        <v>35.33</v>
      </c>
      <c r="K7" s="201">
        <f>ROUNDUP('1 1 2017'!K7*1.0225,2)</f>
        <v>36.4</v>
      </c>
      <c r="L7" s="118"/>
      <c r="N7" s="118"/>
      <c r="AB7" s="116"/>
    </row>
    <row r="8" spans="1:28" x14ac:dyDescent="0.25">
      <c r="A8" s="116" t="s">
        <v>20</v>
      </c>
      <c r="B8" s="126" t="s">
        <v>15</v>
      </c>
      <c r="C8" s="126">
        <v>2</v>
      </c>
      <c r="D8" s="116" t="s">
        <v>21</v>
      </c>
      <c r="E8" s="127">
        <v>365</v>
      </c>
      <c r="F8" s="126">
        <v>8</v>
      </c>
      <c r="G8" s="126" t="s">
        <v>17</v>
      </c>
      <c r="H8" s="201">
        <f>ROUNDUP('1 1 2017'!H8*1.0225,2)</f>
        <v>33.309999999999995</v>
      </c>
      <c r="I8" s="201">
        <f>ROUNDUP('1 1 2017'!I8*1.0225,2)</f>
        <v>34.309999999999995</v>
      </c>
      <c r="J8" s="201">
        <f>ROUNDUP('1 1 2017'!J8*1.0225,2)</f>
        <v>35.33</v>
      </c>
      <c r="K8" s="201">
        <f>ROUNDUP('1 1 2017'!K8*1.0225,2)</f>
        <v>36.4</v>
      </c>
      <c r="L8" s="118"/>
      <c r="N8" s="118"/>
      <c r="AB8" s="116"/>
    </row>
    <row r="9" spans="1:28" x14ac:dyDescent="0.25">
      <c r="A9" s="116" t="s">
        <v>22</v>
      </c>
      <c r="B9" s="126" t="s">
        <v>15</v>
      </c>
      <c r="C9" s="126">
        <v>2</v>
      </c>
      <c r="D9" s="116" t="s">
        <v>23</v>
      </c>
      <c r="E9" s="127">
        <v>328</v>
      </c>
      <c r="F9" s="126">
        <v>7</v>
      </c>
      <c r="G9" s="126" t="s">
        <v>17</v>
      </c>
      <c r="H9" s="201">
        <f>ROUNDUP('1 1 2017'!H9*1.0225,2)</f>
        <v>33.309999999999995</v>
      </c>
      <c r="I9" s="201">
        <f>ROUNDUP('1 1 2017'!I9*1.0225,2)</f>
        <v>34.309999999999995</v>
      </c>
      <c r="J9" s="201">
        <f>ROUNDUP('1 1 2017'!J9*1.0225,2)</f>
        <v>35.33</v>
      </c>
      <c r="K9" s="201">
        <f>ROUNDUP('1 1 2017'!K9*1.0225,2)</f>
        <v>36.4</v>
      </c>
      <c r="L9" s="118"/>
      <c r="N9" s="118"/>
      <c r="AB9" s="116"/>
    </row>
    <row r="10" spans="1:28" x14ac:dyDescent="0.25">
      <c r="A10" s="116" t="s">
        <v>24</v>
      </c>
      <c r="B10" s="126" t="s">
        <v>15</v>
      </c>
      <c r="C10" s="126">
        <v>2</v>
      </c>
      <c r="D10" s="116" t="s">
        <v>25</v>
      </c>
      <c r="E10" s="127">
        <v>368</v>
      </c>
      <c r="F10" s="126">
        <v>8</v>
      </c>
      <c r="G10" s="126" t="s">
        <v>17</v>
      </c>
      <c r="H10" s="201">
        <f>ROUNDUP('1 1 2017'!H10*1.0225,2)</f>
        <v>33.309999999999995</v>
      </c>
      <c r="I10" s="201">
        <f>ROUNDUP('1 1 2017'!I10*1.0225,2)</f>
        <v>34.309999999999995</v>
      </c>
      <c r="J10" s="201">
        <f>ROUNDUP('1 1 2017'!J10*1.0225,2)</f>
        <v>35.33</v>
      </c>
      <c r="K10" s="201">
        <f>ROUNDUP('1 1 2017'!K10*1.0225,2)</f>
        <v>36.4</v>
      </c>
      <c r="L10" s="118"/>
      <c r="N10" s="118"/>
      <c r="AB10" s="116"/>
    </row>
    <row r="11" spans="1:28" x14ac:dyDescent="0.25">
      <c r="A11" s="116" t="s">
        <v>26</v>
      </c>
      <c r="B11" s="126" t="s">
        <v>15</v>
      </c>
      <c r="C11" s="126">
        <v>2</v>
      </c>
      <c r="D11" s="116" t="s">
        <v>27</v>
      </c>
      <c r="E11" s="127">
        <v>368</v>
      </c>
      <c r="F11" s="126">
        <v>8</v>
      </c>
      <c r="G11" s="126" t="s">
        <v>17</v>
      </c>
      <c r="H11" s="201">
        <f>ROUNDUP('1 1 2017'!H11*1.0225,2)</f>
        <v>33.309999999999995</v>
      </c>
      <c r="I11" s="201">
        <f>ROUNDUP('1 1 2017'!I11*1.0225,2)</f>
        <v>34.309999999999995</v>
      </c>
      <c r="J11" s="201">
        <f>ROUNDUP('1 1 2017'!J11*1.0225,2)</f>
        <v>35.33</v>
      </c>
      <c r="K11" s="201">
        <f>ROUNDUP('1 1 2017'!K11*1.0225,2)</f>
        <v>36.4</v>
      </c>
      <c r="L11" s="118"/>
      <c r="N11" s="118"/>
      <c r="AB11" s="116"/>
    </row>
    <row r="12" spans="1:28" x14ac:dyDescent="0.25">
      <c r="A12" s="116" t="s">
        <v>28</v>
      </c>
      <c r="B12" s="126" t="s">
        <v>15</v>
      </c>
      <c r="C12" s="126">
        <v>2</v>
      </c>
      <c r="D12" s="116" t="s">
        <v>29</v>
      </c>
      <c r="E12" s="127">
        <v>363</v>
      </c>
      <c r="F12" s="126">
        <v>8</v>
      </c>
      <c r="G12" s="126" t="s">
        <v>17</v>
      </c>
      <c r="H12" s="201">
        <f>ROUNDUP('1 1 2017'!H12*1.0225,2)</f>
        <v>33.309999999999995</v>
      </c>
      <c r="I12" s="201">
        <f>ROUNDUP('1 1 2017'!I12*1.0225,2)</f>
        <v>34.309999999999995</v>
      </c>
      <c r="J12" s="201">
        <f>ROUNDUP('1 1 2017'!J12*1.0225,2)</f>
        <v>35.33</v>
      </c>
      <c r="K12" s="201">
        <f>ROUNDUP('1 1 2017'!K12*1.0225,2)</f>
        <v>36.4</v>
      </c>
      <c r="L12" s="118"/>
      <c r="N12" s="118"/>
      <c r="AB12" s="116"/>
    </row>
    <row r="13" spans="1:28" x14ac:dyDescent="0.25">
      <c r="A13" s="116" t="s">
        <v>31</v>
      </c>
      <c r="B13" s="126" t="s">
        <v>15</v>
      </c>
      <c r="C13" s="126">
        <v>2</v>
      </c>
      <c r="D13" s="116" t="s">
        <v>32</v>
      </c>
      <c r="E13" s="127">
        <v>363</v>
      </c>
      <c r="F13" s="126">
        <v>8</v>
      </c>
      <c r="G13" s="126" t="s">
        <v>17</v>
      </c>
      <c r="H13" s="201">
        <f>ROUNDUP('1 1 2017'!H13*1.0225,2)</f>
        <v>33.309999999999995</v>
      </c>
      <c r="I13" s="201">
        <f>ROUNDUP('1 1 2017'!I13*1.0225,2)</f>
        <v>34.309999999999995</v>
      </c>
      <c r="J13" s="201">
        <f>ROUNDUP('1 1 2017'!J13*1.0225,2)</f>
        <v>35.33</v>
      </c>
      <c r="K13" s="201">
        <f>ROUNDUP('1 1 2017'!K13*1.0225,2)</f>
        <v>36.4</v>
      </c>
      <c r="L13" s="118"/>
      <c r="N13" s="118"/>
      <c r="AB13" s="116"/>
    </row>
    <row r="14" spans="1:28" x14ac:dyDescent="0.25">
      <c r="A14" s="116" t="s">
        <v>149</v>
      </c>
      <c r="B14" s="126" t="s">
        <v>15</v>
      </c>
      <c r="C14" s="126">
        <v>2</v>
      </c>
      <c r="D14" s="116" t="s">
        <v>30</v>
      </c>
      <c r="E14" s="127"/>
      <c r="F14" s="126"/>
      <c r="G14" s="126"/>
      <c r="H14" s="201">
        <v>33.309999999999995</v>
      </c>
      <c r="I14" s="201">
        <v>34.309999999999995</v>
      </c>
      <c r="J14" s="201">
        <v>35.33</v>
      </c>
      <c r="K14" s="201">
        <v>36.4</v>
      </c>
      <c r="L14" s="118"/>
      <c r="N14" s="118"/>
      <c r="AB14" s="116"/>
    </row>
    <row r="15" spans="1:28" x14ac:dyDescent="0.25">
      <c r="A15" s="116" t="s">
        <v>148</v>
      </c>
      <c r="B15" s="126" t="s">
        <v>15</v>
      </c>
      <c r="C15" s="126">
        <v>2</v>
      </c>
      <c r="D15" s="116" t="s">
        <v>150</v>
      </c>
      <c r="E15" s="127"/>
      <c r="F15" s="126"/>
      <c r="G15" s="126"/>
      <c r="H15" s="201">
        <v>33.309999999999995</v>
      </c>
      <c r="I15" s="201">
        <v>34.309999999999995</v>
      </c>
      <c r="J15" s="201">
        <v>35.33</v>
      </c>
      <c r="K15" s="201">
        <v>36.4</v>
      </c>
      <c r="L15" s="118"/>
      <c r="N15" s="118"/>
      <c r="AB15" s="116"/>
    </row>
    <row r="16" spans="1:28" x14ac:dyDescent="0.25">
      <c r="A16" s="116" t="s">
        <v>33</v>
      </c>
      <c r="B16" s="126" t="s">
        <v>15</v>
      </c>
      <c r="C16" s="126">
        <v>2</v>
      </c>
      <c r="D16" s="116" t="s">
        <v>139</v>
      </c>
      <c r="E16" s="127">
        <v>365</v>
      </c>
      <c r="F16" s="126">
        <v>8</v>
      </c>
      <c r="G16" s="126" t="s">
        <v>17</v>
      </c>
      <c r="H16" s="201">
        <f>ROUNDUP('1 1 2017'!H17*1.0225,2)</f>
        <v>33.309999999999995</v>
      </c>
      <c r="I16" s="201">
        <f>ROUNDUP('1 1 2017'!I17*1.0225,2)</f>
        <v>34.309999999999995</v>
      </c>
      <c r="J16" s="201">
        <f>ROUNDUP('1 1 2017'!J17*1.0225,2)</f>
        <v>35.33</v>
      </c>
      <c r="K16" s="201">
        <f>ROUNDUP('1 1 2017'!K17*1.0225,2)</f>
        <v>36.4</v>
      </c>
      <c r="L16" s="118"/>
      <c r="N16" s="118"/>
      <c r="AB16" s="116"/>
    </row>
    <row r="17" spans="1:29" x14ac:dyDescent="0.25">
      <c r="A17" s="116" t="s">
        <v>35</v>
      </c>
      <c r="B17" s="126" t="s">
        <v>15</v>
      </c>
      <c r="C17" s="126">
        <v>2</v>
      </c>
      <c r="D17" s="116" t="s">
        <v>36</v>
      </c>
      <c r="E17" s="127">
        <v>363</v>
      </c>
      <c r="F17" s="126">
        <v>8</v>
      </c>
      <c r="G17" s="126" t="s">
        <v>17</v>
      </c>
      <c r="H17" s="201">
        <f>ROUNDUP('1 1 2017'!H18*1.0225,2)</f>
        <v>33.309999999999995</v>
      </c>
      <c r="I17" s="201">
        <f>ROUNDUP('1 1 2017'!I18*1.0225,2)</f>
        <v>34.309999999999995</v>
      </c>
      <c r="J17" s="201">
        <f>ROUNDUP('1 1 2017'!J18*1.0225,2)</f>
        <v>35.33</v>
      </c>
      <c r="K17" s="201">
        <f>ROUNDUP('1 1 2017'!K18*1.0225,2)</f>
        <v>36.4</v>
      </c>
      <c r="L17" s="118"/>
      <c r="N17" s="118"/>
      <c r="AB17" s="116"/>
    </row>
    <row r="18" spans="1:29" x14ac:dyDescent="0.25">
      <c r="A18" s="116" t="s">
        <v>37</v>
      </c>
      <c r="B18" s="126" t="s">
        <v>15</v>
      </c>
      <c r="C18" s="126">
        <v>2</v>
      </c>
      <c r="D18" s="116" t="s">
        <v>38</v>
      </c>
      <c r="E18" s="127">
        <v>363</v>
      </c>
      <c r="F18" s="126">
        <v>8</v>
      </c>
      <c r="G18" s="126" t="s">
        <v>17</v>
      </c>
      <c r="H18" s="201">
        <f>ROUNDUP('1 1 2017'!H19*1.0225,2)</f>
        <v>33.309999999999995</v>
      </c>
      <c r="I18" s="201">
        <f>ROUNDUP('1 1 2017'!I19*1.0225,2)</f>
        <v>34.309999999999995</v>
      </c>
      <c r="J18" s="201">
        <f>ROUNDUP('1 1 2017'!J19*1.0225,2)</f>
        <v>35.33</v>
      </c>
      <c r="K18" s="201">
        <f>ROUNDUP('1 1 2017'!K19*1.0225,2)</f>
        <v>36.4</v>
      </c>
      <c r="L18" s="118"/>
      <c r="N18" s="118"/>
      <c r="AB18" s="116"/>
    </row>
    <row r="19" spans="1:29" x14ac:dyDescent="0.25">
      <c r="B19" s="126"/>
      <c r="C19" s="122" t="s">
        <v>146</v>
      </c>
      <c r="E19" s="127"/>
      <c r="F19" s="126"/>
      <c r="G19" s="126"/>
      <c r="H19" s="128"/>
      <c r="I19" s="128"/>
      <c r="J19" s="128"/>
      <c r="L19" s="118"/>
      <c r="N19" s="118"/>
      <c r="AB19" s="116"/>
    </row>
    <row r="20" spans="1:29" x14ac:dyDescent="0.25">
      <c r="A20" s="181"/>
      <c r="B20" s="182"/>
      <c r="C20" s="182"/>
      <c r="D20" s="183"/>
      <c r="E20" s="184"/>
      <c r="F20" s="182"/>
      <c r="G20" s="182"/>
      <c r="H20" s="185"/>
      <c r="I20" s="185"/>
      <c r="J20" s="185"/>
      <c r="K20" s="183"/>
      <c r="L20" s="186"/>
      <c r="N20" s="118"/>
      <c r="AB20" s="116"/>
    </row>
    <row r="21" spans="1:29" x14ac:dyDescent="0.25">
      <c r="A21" s="132" t="s">
        <v>42</v>
      </c>
      <c r="C21" s="133"/>
      <c r="D21" s="134"/>
      <c r="E21" s="133"/>
      <c r="F21" s="133"/>
      <c r="G21" s="133"/>
      <c r="H21" s="126"/>
      <c r="I21" s="126"/>
      <c r="J21" s="126"/>
      <c r="K21" s="126"/>
    </row>
    <row r="22" spans="1:29" x14ac:dyDescent="0.25">
      <c r="A22" s="135" t="s">
        <v>117</v>
      </c>
      <c r="B22" s="130"/>
      <c r="C22" s="129">
        <f>'1 1 2017'!C23*1.0225</f>
        <v>1.3783395884601861</v>
      </c>
      <c r="D22" s="130" t="s">
        <v>44</v>
      </c>
      <c r="E22" s="136"/>
      <c r="F22" s="136"/>
      <c r="G22" s="137"/>
      <c r="H22" s="137"/>
      <c r="I22" s="137"/>
      <c r="J22" s="137"/>
      <c r="K22" s="137"/>
      <c r="O22" s="208"/>
      <c r="P22" s="116"/>
    </row>
    <row r="23" spans="1:29" x14ac:dyDescent="0.25">
      <c r="A23" s="134"/>
      <c r="B23" s="193" t="s">
        <v>45</v>
      </c>
      <c r="C23" s="138"/>
      <c r="D23" s="194"/>
      <c r="E23" s="195"/>
      <c r="F23" s="195"/>
      <c r="G23" s="138"/>
      <c r="H23" s="138"/>
      <c r="I23" s="138"/>
      <c r="J23" s="138"/>
      <c r="K23" s="138"/>
      <c r="L23" s="138"/>
      <c r="M23" s="139"/>
      <c r="O23" s="209"/>
      <c r="P23" s="116"/>
    </row>
    <row r="24" spans="1:29" x14ac:dyDescent="0.25">
      <c r="B24" s="193"/>
      <c r="C24" s="138"/>
      <c r="D24" s="194"/>
      <c r="E24" s="195"/>
      <c r="F24" s="195"/>
      <c r="G24" s="138"/>
      <c r="H24" s="138"/>
      <c r="I24" s="138"/>
      <c r="J24" s="138"/>
      <c r="K24" s="138"/>
      <c r="L24" s="138"/>
      <c r="M24" s="139"/>
      <c r="O24" s="209"/>
      <c r="P24" s="116"/>
    </row>
    <row r="25" spans="1:29" x14ac:dyDescent="0.25">
      <c r="A25" s="196" t="s">
        <v>127</v>
      </c>
      <c r="B25" s="199" t="s">
        <v>147</v>
      </c>
      <c r="C25" s="198"/>
      <c r="D25" s="199"/>
      <c r="E25" s="200"/>
      <c r="F25" s="200"/>
      <c r="G25" s="198"/>
      <c r="H25" s="198"/>
      <c r="I25" s="198"/>
      <c r="J25" s="198"/>
      <c r="K25" s="198"/>
      <c r="L25" s="197"/>
      <c r="O25" s="210"/>
      <c r="P25" s="116"/>
      <c r="Q25" s="211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29" s="117" customFormat="1" x14ac:dyDescent="0.25">
      <c r="A26" s="140" t="s">
        <v>118</v>
      </c>
      <c r="B26" s="116"/>
      <c r="C26" s="141"/>
      <c r="D26" s="141"/>
      <c r="E26" s="141"/>
      <c r="F26" s="142"/>
      <c r="G26" s="141"/>
      <c r="H26" s="141"/>
      <c r="I26" s="141"/>
      <c r="J26" s="141"/>
      <c r="K26" s="141"/>
      <c r="L26" s="141"/>
      <c r="M26" s="126"/>
      <c r="N26" s="116"/>
      <c r="P26" s="118"/>
      <c r="Q26" s="118"/>
      <c r="R26" s="118"/>
      <c r="S26" s="118"/>
      <c r="T26" s="125"/>
      <c r="U26" s="125"/>
      <c r="V26" s="125"/>
      <c r="W26" s="125"/>
      <c r="X26" s="125"/>
      <c r="Y26" s="125"/>
      <c r="Z26" s="125"/>
      <c r="AA26" s="125"/>
      <c r="AB26" s="125"/>
      <c r="AC26" s="143"/>
    </row>
    <row r="27" spans="1:29" s="117" customFormat="1" x14ac:dyDescent="0.25">
      <c r="A27" s="116"/>
      <c r="B27" s="144"/>
      <c r="C27" s="141"/>
      <c r="D27" s="177" t="s">
        <v>48</v>
      </c>
      <c r="E27" s="178"/>
      <c r="F27" s="179"/>
      <c r="G27" s="178"/>
      <c r="H27" s="177" t="s">
        <v>49</v>
      </c>
      <c r="I27" s="177"/>
      <c r="J27" s="141"/>
      <c r="K27" s="141"/>
      <c r="L27" s="145"/>
      <c r="M27" s="126"/>
      <c r="N27" s="116"/>
      <c r="P27" s="118"/>
      <c r="Q27" s="118"/>
      <c r="R27" s="118"/>
      <c r="S27" s="118"/>
      <c r="T27" s="125"/>
      <c r="U27" s="125"/>
      <c r="V27" s="125"/>
      <c r="W27" s="125"/>
      <c r="X27" s="125"/>
      <c r="Y27" s="125"/>
      <c r="Z27" s="125"/>
      <c r="AA27" s="125"/>
      <c r="AB27" s="125"/>
      <c r="AC27" s="143"/>
    </row>
    <row r="28" spans="1:29" s="117" customFormat="1" ht="78.75" x14ac:dyDescent="0.25">
      <c r="A28" s="116"/>
      <c r="B28" s="144"/>
      <c r="C28" s="141"/>
      <c r="D28" s="145"/>
      <c r="E28" s="146"/>
      <c r="F28" s="147"/>
      <c r="G28" s="146"/>
      <c r="H28" s="180" t="s">
        <v>50</v>
      </c>
      <c r="I28" s="180" t="s">
        <v>128</v>
      </c>
      <c r="J28" s="141"/>
      <c r="K28" s="141"/>
      <c r="L28" s="212"/>
      <c r="M28" s="126"/>
      <c r="N28" s="116"/>
      <c r="P28" s="118"/>
      <c r="Q28" s="118"/>
      <c r="R28" s="118"/>
      <c r="S28" s="118"/>
      <c r="T28" s="125"/>
      <c r="U28" s="125"/>
      <c r="V28" s="125"/>
      <c r="W28" s="125"/>
      <c r="X28" s="125"/>
      <c r="Y28" s="125"/>
      <c r="Z28" s="125"/>
      <c r="AA28" s="125"/>
      <c r="AB28" s="125"/>
      <c r="AC28" s="143"/>
    </row>
    <row r="29" spans="1:29" s="117" customFormat="1" x14ac:dyDescent="0.25">
      <c r="A29" s="116"/>
      <c r="B29" s="144"/>
      <c r="C29" s="141"/>
      <c r="D29" s="148" t="s">
        <v>52</v>
      </c>
      <c r="E29" s="141"/>
      <c r="F29" s="142"/>
      <c r="G29" s="141"/>
      <c r="H29" s="149">
        <v>0.44434660002117982</v>
      </c>
      <c r="I29" s="149"/>
      <c r="J29" s="141"/>
      <c r="K29" s="150"/>
      <c r="L29" s="150"/>
      <c r="M29" s="126"/>
      <c r="N29" s="116"/>
      <c r="P29" s="118"/>
      <c r="Q29" s="118"/>
      <c r="R29" s="118"/>
      <c r="S29" s="118"/>
      <c r="T29" s="125"/>
      <c r="U29" s="125"/>
      <c r="V29" s="125"/>
      <c r="W29" s="125"/>
      <c r="X29" s="125"/>
      <c r="Y29" s="125"/>
      <c r="Z29" s="125"/>
      <c r="AA29" s="125"/>
      <c r="AB29" s="125"/>
      <c r="AC29" s="143"/>
    </row>
    <row r="30" spans="1:29" s="117" customFormat="1" x14ac:dyDescent="0.25">
      <c r="A30" s="116"/>
      <c r="B30" s="144"/>
      <c r="C30" s="141"/>
      <c r="D30" s="148" t="s">
        <v>53</v>
      </c>
      <c r="E30" s="141"/>
      <c r="F30" s="142"/>
      <c r="G30" s="151"/>
      <c r="H30" s="149">
        <v>0.65424644606249982</v>
      </c>
      <c r="I30" s="149">
        <v>1.2430682475187496</v>
      </c>
      <c r="J30" s="141"/>
      <c r="K30" s="150"/>
      <c r="L30" s="152"/>
      <c r="M30" s="126"/>
      <c r="N30" s="116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9" s="117" customFormat="1" x14ac:dyDescent="0.25">
      <c r="A31" s="116"/>
      <c r="B31" s="144"/>
      <c r="C31" s="141"/>
      <c r="D31" s="141" t="s">
        <v>140</v>
      </c>
      <c r="E31" s="141"/>
      <c r="F31" s="142"/>
      <c r="G31" s="141"/>
      <c r="H31" s="149" t="s">
        <v>55</v>
      </c>
      <c r="I31" s="149">
        <v>1.0657375484882983</v>
      </c>
      <c r="J31" s="141"/>
      <c r="K31" s="150"/>
      <c r="L31" s="141"/>
      <c r="M31" s="126"/>
      <c r="N31" s="116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9" s="117" customFormat="1" x14ac:dyDescent="0.25">
      <c r="A32" s="116"/>
      <c r="B32" s="144"/>
      <c r="C32" s="141"/>
      <c r="D32" s="148" t="s">
        <v>56</v>
      </c>
      <c r="E32" s="141"/>
      <c r="F32" s="142"/>
      <c r="G32" s="141"/>
      <c r="H32" s="149">
        <v>1.8318900489750001</v>
      </c>
      <c r="I32" s="149"/>
      <c r="J32" s="141"/>
      <c r="K32" s="150"/>
      <c r="L32" s="150"/>
      <c r="M32" s="126"/>
      <c r="N32" s="116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</row>
    <row r="33" spans="1:28" s="117" customFormat="1" x14ac:dyDescent="0.25">
      <c r="A33" s="116"/>
      <c r="B33" s="153"/>
      <c r="C33" s="141"/>
      <c r="D33" s="141" t="s">
        <v>57</v>
      </c>
      <c r="E33" s="141"/>
      <c r="F33" s="142"/>
      <c r="G33" s="141"/>
      <c r="H33" s="149">
        <v>1.6356161151562498</v>
      </c>
      <c r="I33" s="141"/>
      <c r="J33" s="141"/>
      <c r="K33" s="141"/>
      <c r="L33" s="141"/>
      <c r="M33" s="126"/>
      <c r="N33" s="116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 s="117" customFormat="1" x14ac:dyDescent="0.25">
      <c r="A34" s="116"/>
      <c r="B34" s="153"/>
      <c r="C34" s="141"/>
      <c r="D34" s="141" t="s">
        <v>58</v>
      </c>
      <c r="E34" s="141"/>
      <c r="F34" s="142"/>
      <c r="G34" s="141"/>
      <c r="H34" s="149">
        <v>1.0957493437499999</v>
      </c>
      <c r="I34" s="141"/>
      <c r="J34" s="141"/>
      <c r="K34" s="141"/>
      <c r="L34" s="141"/>
      <c r="M34" s="126"/>
      <c r="N34" s="116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</row>
    <row r="35" spans="1:28" s="117" customFormat="1" x14ac:dyDescent="0.25">
      <c r="A35" s="116"/>
      <c r="B35" s="153"/>
      <c r="C35" s="141"/>
      <c r="D35" s="141" t="s">
        <v>59</v>
      </c>
      <c r="E35" s="141"/>
      <c r="F35" s="142"/>
      <c r="G35" s="141"/>
      <c r="H35" s="149">
        <v>1.7940209843749997</v>
      </c>
      <c r="I35" s="141"/>
      <c r="J35" s="141"/>
      <c r="K35" s="141"/>
      <c r="L35" s="141"/>
      <c r="M35" s="126"/>
      <c r="N35" s="116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</row>
    <row r="36" spans="1:28" s="117" customFormat="1" x14ac:dyDescent="0.25">
      <c r="A36" s="116"/>
      <c r="B36" s="153"/>
      <c r="C36" s="141"/>
      <c r="D36" s="141"/>
      <c r="E36" s="141"/>
      <c r="F36" s="142"/>
      <c r="G36" s="141"/>
      <c r="H36" s="141"/>
      <c r="I36" s="141"/>
      <c r="J36" s="141"/>
      <c r="K36" s="141"/>
      <c r="L36" s="141"/>
      <c r="M36" s="126"/>
      <c r="N36" s="116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s="117" customFormat="1" x14ac:dyDescent="0.25">
      <c r="A37" s="116"/>
      <c r="B37" s="114" t="s">
        <v>129</v>
      </c>
      <c r="C37" s="115"/>
      <c r="D37" s="115"/>
      <c r="E37" s="141"/>
      <c r="F37" s="142"/>
      <c r="G37" s="141"/>
      <c r="H37" s="141"/>
      <c r="I37" s="141"/>
      <c r="J37" s="141"/>
      <c r="K37" s="141"/>
      <c r="L37" s="141"/>
      <c r="M37" s="126"/>
      <c r="N37" s="116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</row>
    <row r="38" spans="1:28" s="117" customFormat="1" x14ac:dyDescent="0.25">
      <c r="A38" s="116"/>
      <c r="B38" s="114" t="s">
        <v>61</v>
      </c>
      <c r="C38" s="115"/>
      <c r="D38" s="115"/>
      <c r="E38" s="141"/>
      <c r="F38" s="142"/>
      <c r="G38" s="141"/>
      <c r="H38" s="141"/>
      <c r="I38" s="141"/>
      <c r="J38" s="141"/>
      <c r="K38" s="141"/>
      <c r="L38" s="141"/>
      <c r="M38" s="126"/>
      <c r="N38" s="116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</row>
    <row r="39" spans="1:28" s="117" customFormat="1" x14ac:dyDescent="0.25">
      <c r="A39" s="116"/>
      <c r="B39" s="114" t="s">
        <v>62</v>
      </c>
      <c r="C39" s="115"/>
      <c r="D39" s="115"/>
      <c r="E39" s="141"/>
      <c r="F39" s="142"/>
      <c r="G39" s="141"/>
      <c r="H39" s="141"/>
      <c r="I39" s="141"/>
      <c r="J39" s="141"/>
      <c r="K39" s="141"/>
      <c r="L39" s="141"/>
      <c r="M39" s="126"/>
      <c r="N39" s="116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</row>
    <row r="40" spans="1:28" s="117" customFormat="1" x14ac:dyDescent="0.25">
      <c r="A40" s="116"/>
      <c r="B40" s="114" t="s">
        <v>130</v>
      </c>
      <c r="C40" s="115"/>
      <c r="D40" s="115"/>
      <c r="E40" s="141"/>
      <c r="F40" s="142"/>
      <c r="G40" s="141"/>
      <c r="H40" s="141"/>
      <c r="I40" s="141"/>
      <c r="J40" s="141"/>
      <c r="K40" s="141"/>
      <c r="L40" s="141"/>
      <c r="M40" s="126"/>
      <c r="N40" s="116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</row>
    <row r="41" spans="1:28" s="117" customFormat="1" x14ac:dyDescent="0.25">
      <c r="A41" s="116"/>
      <c r="B41" s="114" t="s">
        <v>64</v>
      </c>
      <c r="C41" s="115"/>
      <c r="D41" s="115"/>
      <c r="E41" s="141"/>
      <c r="F41" s="142"/>
      <c r="G41" s="141"/>
      <c r="H41" s="141"/>
      <c r="I41" s="141"/>
      <c r="J41" s="141"/>
      <c r="K41" s="141"/>
      <c r="L41" s="141"/>
      <c r="M41" s="126"/>
      <c r="N41" s="116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</row>
    <row r="42" spans="1:28" s="117" customFormat="1" x14ac:dyDescent="0.25">
      <c r="A42" s="116"/>
      <c r="B42" s="114" t="s">
        <v>131</v>
      </c>
      <c r="C42" s="115"/>
      <c r="D42" s="115"/>
      <c r="E42" s="141"/>
      <c r="F42" s="142"/>
      <c r="G42" s="141"/>
      <c r="H42" s="141"/>
      <c r="I42" s="141"/>
      <c r="J42" s="141"/>
      <c r="K42" s="141"/>
      <c r="L42" s="141"/>
      <c r="M42" s="126"/>
      <c r="N42" s="116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s="117" customFormat="1" x14ac:dyDescent="0.25">
      <c r="A43" s="116"/>
      <c r="B43" s="176" t="s">
        <v>66</v>
      </c>
      <c r="C43" s="115"/>
      <c r="D43" s="115"/>
      <c r="E43" s="141"/>
      <c r="F43" s="142"/>
      <c r="G43" s="141"/>
      <c r="H43" s="141"/>
      <c r="I43" s="141"/>
      <c r="J43" s="141"/>
      <c r="K43" s="141"/>
      <c r="L43" s="141"/>
      <c r="M43" s="126"/>
      <c r="N43" s="116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</row>
    <row r="44" spans="1:28" s="117" customFormat="1" x14ac:dyDescent="0.25">
      <c r="A44" s="116"/>
      <c r="B44" s="176" t="s">
        <v>67</v>
      </c>
      <c r="C44" s="115"/>
      <c r="D44" s="115"/>
      <c r="E44" s="141"/>
      <c r="F44" s="142"/>
      <c r="G44" s="141"/>
      <c r="H44" s="141"/>
      <c r="I44" s="141"/>
      <c r="J44" s="141"/>
      <c r="K44" s="141"/>
      <c r="L44" s="141"/>
      <c r="M44" s="126"/>
      <c r="N44" s="116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</row>
    <row r="45" spans="1:28" s="117" customFormat="1" x14ac:dyDescent="0.25">
      <c r="A45" s="116"/>
      <c r="B45" s="114" t="s">
        <v>132</v>
      </c>
      <c r="C45" s="115"/>
      <c r="D45" s="115"/>
      <c r="E45" s="141"/>
      <c r="F45" s="142"/>
      <c r="G45" s="141"/>
      <c r="H45" s="141"/>
      <c r="I45" s="141"/>
      <c r="J45" s="141"/>
      <c r="K45" s="141"/>
      <c r="L45" s="141"/>
      <c r="M45" s="126"/>
      <c r="N45" s="116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s="117" customFormat="1" x14ac:dyDescent="0.25">
      <c r="A46" s="116"/>
      <c r="B46" s="114" t="s">
        <v>133</v>
      </c>
      <c r="C46" s="115"/>
      <c r="D46" s="115"/>
      <c r="E46" s="141"/>
      <c r="F46" s="142"/>
      <c r="G46" s="141"/>
      <c r="H46" s="141"/>
      <c r="I46" s="141"/>
      <c r="J46" s="141"/>
      <c r="K46" s="141"/>
      <c r="L46" s="141"/>
      <c r="M46" s="126"/>
      <c r="N46" s="116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1:28" s="117" customFormat="1" x14ac:dyDescent="0.25">
      <c r="A47" s="116"/>
      <c r="B47" s="114" t="s">
        <v>141</v>
      </c>
      <c r="C47" s="115"/>
      <c r="D47" s="115"/>
      <c r="E47" s="141"/>
      <c r="F47" s="142"/>
      <c r="G47" s="141"/>
      <c r="H47" s="141"/>
      <c r="I47" s="141"/>
      <c r="J47" s="141"/>
      <c r="K47" s="141"/>
      <c r="L47" s="141"/>
      <c r="M47" s="126"/>
      <c r="N47" s="116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1:28" s="117" customFormat="1" x14ac:dyDescent="0.25">
      <c r="A48" s="116"/>
      <c r="B48" s="114" t="s">
        <v>142</v>
      </c>
      <c r="C48" s="113"/>
      <c r="D48" s="113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1:28" s="117" customFormat="1" x14ac:dyDescent="0.25">
      <c r="A49" s="116"/>
      <c r="B49" s="114" t="s">
        <v>72</v>
      </c>
      <c r="C49" s="113"/>
      <c r="D49" s="113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</row>
    <row r="50" spans="1:28" s="117" customFormat="1" x14ac:dyDescent="0.25">
      <c r="A50" s="116"/>
      <c r="B50" s="114" t="s">
        <v>134</v>
      </c>
      <c r="C50" s="113"/>
      <c r="D50" s="113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s="117" customFormat="1" x14ac:dyDescent="0.25">
      <c r="A51" s="116"/>
      <c r="B51" s="114" t="s">
        <v>74</v>
      </c>
      <c r="C51" s="113"/>
      <c r="D51" s="113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1:28" s="117" customFormat="1" x14ac:dyDescent="0.25">
      <c r="A52" s="116"/>
      <c r="B52" s="114" t="s">
        <v>143</v>
      </c>
      <c r="C52" s="113"/>
      <c r="D52" s="113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</row>
    <row r="53" spans="1:28" s="117" customFormat="1" x14ac:dyDescent="0.25">
      <c r="A53" s="116"/>
      <c r="B53" s="114" t="s">
        <v>76</v>
      </c>
      <c r="C53" s="113"/>
      <c r="D53" s="113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1:28" s="117" customFormat="1" x14ac:dyDescent="0.25">
      <c r="A54" s="116"/>
      <c r="B54" s="114" t="s">
        <v>135</v>
      </c>
      <c r="C54" s="113"/>
      <c r="D54" s="113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1:28" s="117" customFormat="1" x14ac:dyDescent="0.25">
      <c r="A55" s="116"/>
      <c r="B55" s="114" t="s">
        <v>136</v>
      </c>
      <c r="C55" s="113"/>
      <c r="D55" s="113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1:28" s="117" customFormat="1" x14ac:dyDescent="0.25">
      <c r="A56" s="116"/>
      <c r="B56" s="114" t="s">
        <v>79</v>
      </c>
      <c r="C56" s="113"/>
      <c r="D56" s="113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8" s="117" customFormat="1" x14ac:dyDescent="0.25">
      <c r="A57" s="116"/>
      <c r="B57" s="114"/>
      <c r="C57" s="113"/>
      <c r="D57" s="113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</row>
    <row r="58" spans="1:28" s="117" customFormat="1" x14ac:dyDescent="0.25">
      <c r="A58" s="183"/>
      <c r="B58" s="187"/>
      <c r="C58" s="188"/>
      <c r="D58" s="188"/>
      <c r="E58" s="183"/>
      <c r="F58" s="183"/>
      <c r="G58" s="183"/>
      <c r="H58" s="183"/>
      <c r="I58" s="183"/>
      <c r="J58" s="183"/>
      <c r="K58" s="183"/>
      <c r="L58" s="183"/>
      <c r="M58" s="116"/>
      <c r="N58" s="116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28" s="117" customFormat="1" x14ac:dyDescent="0.25">
      <c r="A59" s="120" t="s">
        <v>80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28" s="117" customFormat="1" x14ac:dyDescent="0.25">
      <c r="A60" s="116" t="s">
        <v>119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28" s="117" customFormat="1" x14ac:dyDescent="0.25">
      <c r="A61" s="116" t="s">
        <v>144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1:28" s="117" customFormat="1" x14ac:dyDescent="0.25">
      <c r="A62" s="116" t="s">
        <v>83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1:28" x14ac:dyDescent="0.25">
      <c r="A63" s="189"/>
      <c r="B63" s="190"/>
      <c r="C63" s="191"/>
      <c r="D63" s="183"/>
      <c r="E63" s="190"/>
      <c r="F63" s="190"/>
      <c r="G63" s="182"/>
      <c r="H63" s="183"/>
      <c r="I63" s="183"/>
      <c r="J63" s="183"/>
      <c r="K63" s="183"/>
      <c r="L63" s="183"/>
      <c r="O63" s="156"/>
    </row>
    <row r="64" spans="1:28" x14ac:dyDescent="0.25">
      <c r="A64" s="120" t="s">
        <v>84</v>
      </c>
      <c r="C64" s="213"/>
      <c r="D64" s="213"/>
      <c r="E64" s="154"/>
      <c r="F64" s="154"/>
      <c r="G64" s="133"/>
      <c r="H64" s="134"/>
      <c r="I64" s="134"/>
      <c r="J64" s="134"/>
      <c r="O64" s="156"/>
    </row>
    <row r="65" spans="1:17" x14ac:dyDescent="0.25">
      <c r="A65" s="132" t="s">
        <v>120</v>
      </c>
      <c r="B65" s="154"/>
      <c r="C65" s="155"/>
      <c r="D65" s="134"/>
      <c r="E65" s="154"/>
      <c r="F65" s="154"/>
      <c r="G65" s="133"/>
      <c r="H65" s="134"/>
      <c r="I65" s="134"/>
      <c r="J65" s="134"/>
      <c r="K65" s="157"/>
    </row>
    <row r="66" spans="1:17" x14ac:dyDescent="0.25">
      <c r="A66" s="131" t="s">
        <v>121</v>
      </c>
      <c r="B66" s="131"/>
      <c r="C66" s="134"/>
      <c r="D66" s="131"/>
      <c r="E66" s="134"/>
      <c r="F66" s="134"/>
      <c r="G66" s="133"/>
      <c r="H66" s="134"/>
      <c r="I66" s="134"/>
      <c r="J66" s="134"/>
      <c r="L66" s="158"/>
    </row>
    <row r="67" spans="1:17" x14ac:dyDescent="0.25">
      <c r="A67" s="131" t="s">
        <v>87</v>
      </c>
      <c r="B67" s="131"/>
      <c r="C67" s="134"/>
      <c r="D67" s="131"/>
      <c r="E67" s="134"/>
      <c r="F67" s="134"/>
      <c r="G67" s="133"/>
      <c r="H67" s="134"/>
      <c r="I67" s="134"/>
      <c r="J67" s="134"/>
      <c r="L67" s="158"/>
    </row>
    <row r="68" spans="1:17" x14ac:dyDescent="0.25">
      <c r="A68" s="131"/>
      <c r="B68" s="131"/>
      <c r="C68" s="134"/>
      <c r="D68" s="131"/>
      <c r="E68" s="134"/>
      <c r="F68" s="134"/>
      <c r="G68" s="133"/>
      <c r="H68" s="134"/>
      <c r="I68" s="134"/>
      <c r="J68" s="134"/>
      <c r="L68" s="158"/>
    </row>
    <row r="69" spans="1:17" x14ac:dyDescent="0.25">
      <c r="A69" s="189"/>
      <c r="B69" s="189"/>
      <c r="C69" s="183"/>
      <c r="D69" s="189"/>
      <c r="E69" s="183"/>
      <c r="F69" s="183"/>
      <c r="G69" s="182"/>
      <c r="H69" s="183"/>
      <c r="I69" s="183"/>
      <c r="J69" s="183"/>
      <c r="K69" s="183"/>
      <c r="L69" s="192"/>
    </row>
    <row r="70" spans="1:17" x14ac:dyDescent="0.25">
      <c r="A70" s="131"/>
      <c r="B70" s="131"/>
      <c r="C70" s="134"/>
      <c r="D70" s="131"/>
      <c r="E70" s="134"/>
      <c r="F70" s="134"/>
      <c r="G70" s="133"/>
      <c r="H70" s="134"/>
      <c r="I70" s="134"/>
      <c r="J70" s="134"/>
      <c r="K70" s="134"/>
      <c r="L70" s="158"/>
    </row>
    <row r="71" spans="1:17" x14ac:dyDescent="0.25">
      <c r="A71" s="120" t="s">
        <v>88</v>
      </c>
      <c r="C71" s="134"/>
      <c r="D71" s="131"/>
      <c r="E71" s="134"/>
      <c r="F71" s="134"/>
      <c r="G71" s="133"/>
      <c r="H71" s="134"/>
      <c r="I71" s="134"/>
      <c r="J71" s="134"/>
      <c r="L71" s="158"/>
    </row>
    <row r="72" spans="1:17" x14ac:dyDescent="0.25">
      <c r="A72" s="131" t="s">
        <v>122</v>
      </c>
      <c r="B72" s="131"/>
      <c r="C72" s="134"/>
      <c r="D72" s="131"/>
      <c r="E72" s="134"/>
      <c r="F72" s="134"/>
      <c r="G72" s="133"/>
      <c r="H72" s="134"/>
      <c r="I72" s="134"/>
      <c r="J72" s="134"/>
      <c r="L72" s="158"/>
    </row>
    <row r="73" spans="1:17" x14ac:dyDescent="0.25">
      <c r="A73" s="131" t="s">
        <v>90</v>
      </c>
      <c r="B73" s="131"/>
      <c r="C73" s="134"/>
      <c r="D73" s="131"/>
      <c r="E73" s="134"/>
      <c r="F73" s="134"/>
      <c r="G73" s="133"/>
      <c r="H73" s="134"/>
      <c r="I73" s="134"/>
      <c r="J73" s="134"/>
      <c r="L73" s="158"/>
    </row>
    <row r="74" spans="1:17" ht="13.5" customHeight="1" x14ac:dyDescent="0.25">
      <c r="A74" s="131" t="s">
        <v>91</v>
      </c>
      <c r="B74" s="131"/>
      <c r="C74" s="134"/>
      <c r="D74" s="131"/>
      <c r="E74" s="134"/>
      <c r="F74" s="134"/>
      <c r="G74" s="133"/>
      <c r="H74" s="134"/>
      <c r="I74" s="134"/>
      <c r="J74" s="134"/>
      <c r="L74" s="158"/>
    </row>
    <row r="75" spans="1:17" ht="13.5" customHeight="1" x14ac:dyDescent="0.25">
      <c r="A75" s="131" t="s">
        <v>145</v>
      </c>
      <c r="B75" s="131"/>
      <c r="C75" s="134"/>
      <c r="D75" s="131"/>
      <c r="E75" s="134"/>
      <c r="F75" s="134"/>
      <c r="G75" s="133"/>
      <c r="H75" s="134"/>
      <c r="I75" s="134"/>
      <c r="J75" s="134"/>
      <c r="L75" s="158"/>
    </row>
    <row r="76" spans="1:17" ht="13.5" customHeight="1" x14ac:dyDescent="0.25">
      <c r="A76" s="129">
        <v>1.1751908452499999</v>
      </c>
      <c r="B76" s="131" t="s">
        <v>94</v>
      </c>
      <c r="D76" s="131"/>
      <c r="E76" s="134"/>
      <c r="F76" s="134"/>
      <c r="G76" s="133"/>
      <c r="H76" s="134"/>
      <c r="I76" s="134"/>
      <c r="J76" s="134"/>
      <c r="L76" s="158"/>
    </row>
    <row r="77" spans="1:17" ht="16.5" thickBot="1" x14ac:dyDescent="0.3">
      <c r="A77" s="159"/>
      <c r="B77" s="159"/>
      <c r="C77" s="160"/>
      <c r="D77" s="159"/>
      <c r="E77" s="160"/>
      <c r="F77" s="160"/>
      <c r="G77" s="161"/>
      <c r="H77" s="160"/>
      <c r="I77" s="160"/>
      <c r="J77" s="160"/>
      <c r="K77" s="160"/>
      <c r="L77" s="160"/>
    </row>
    <row r="78" spans="1:17" x14ac:dyDescent="0.25">
      <c r="A78" s="132" t="s">
        <v>95</v>
      </c>
      <c r="C78" s="134"/>
      <c r="D78" s="131"/>
      <c r="E78" s="134"/>
      <c r="F78" s="134"/>
      <c r="G78" s="133"/>
      <c r="H78" s="134"/>
      <c r="I78" s="134"/>
      <c r="J78" s="134"/>
      <c r="K78" s="134"/>
      <c r="L78" s="134"/>
    </row>
    <row r="79" spans="1:17" x14ac:dyDescent="0.25">
      <c r="A79" s="162" t="s">
        <v>123</v>
      </c>
      <c r="B79" s="122"/>
      <c r="D79" s="122"/>
      <c r="G79" s="126"/>
    </row>
    <row r="80" spans="1:17" x14ac:dyDescent="0.25">
      <c r="A80" s="122" t="s">
        <v>97</v>
      </c>
      <c r="B80" s="122"/>
      <c r="D80" s="122"/>
      <c r="G80" s="126"/>
      <c r="N80" s="211"/>
      <c r="O80" s="116"/>
      <c r="P80" s="116"/>
      <c r="Q80" s="116"/>
    </row>
    <row r="81" spans="1:28" x14ac:dyDescent="0.25">
      <c r="A81" s="129">
        <f>'1 1 2017'!A82*1.0225</f>
        <v>0.20361107011014751</v>
      </c>
      <c r="B81" s="122" t="s">
        <v>98</v>
      </c>
      <c r="D81" s="122"/>
      <c r="G81" s="126"/>
      <c r="O81" s="116"/>
      <c r="P81" s="116"/>
      <c r="Q81" s="211"/>
    </row>
    <row r="82" spans="1:28" x14ac:dyDescent="0.25">
      <c r="A82" s="129">
        <f>'1 1 2017'!A83*1.0225</f>
        <v>0.39364806887961851</v>
      </c>
      <c r="B82" s="122" t="s">
        <v>99</v>
      </c>
      <c r="D82" s="122"/>
      <c r="G82" s="126"/>
      <c r="M82" s="163">
        <v>0.17166600000000001</v>
      </c>
      <c r="O82" s="116"/>
      <c r="P82" s="116"/>
      <c r="Q82" s="211"/>
    </row>
    <row r="83" spans="1:28" x14ac:dyDescent="0.25">
      <c r="A83" s="129">
        <f>'1 1 2017'!A84*1.0225</f>
        <v>0.55883884673090811</v>
      </c>
      <c r="B83" s="122" t="s">
        <v>100</v>
      </c>
      <c r="D83" s="122"/>
      <c r="G83" s="126"/>
      <c r="M83" s="163">
        <v>0.3318876</v>
      </c>
      <c r="O83" s="116"/>
      <c r="P83" s="116"/>
      <c r="Q83" s="211"/>
    </row>
    <row r="84" spans="1:28" ht="18" customHeight="1" thickBot="1" x14ac:dyDescent="0.3">
      <c r="A84" s="164">
        <f>'1 1 2017'!A85*1.0225</f>
        <v>0.78237438542327131</v>
      </c>
      <c r="B84" s="159" t="s">
        <v>101</v>
      </c>
      <c r="C84" s="160"/>
      <c r="D84" s="159"/>
      <c r="E84" s="160"/>
      <c r="F84" s="160"/>
      <c r="G84" s="161"/>
      <c r="H84" s="160"/>
      <c r="I84" s="160"/>
      <c r="J84" s="160"/>
      <c r="K84" s="160"/>
      <c r="L84" s="160"/>
      <c r="M84" s="163">
        <v>0.40055400000000002</v>
      </c>
    </row>
    <row r="85" spans="1:28" x14ac:dyDescent="0.25">
      <c r="M85" s="163">
        <v>0.52540200000000004</v>
      </c>
    </row>
    <row r="86" spans="1:28" x14ac:dyDescent="0.25">
      <c r="A86" s="132" t="s">
        <v>102</v>
      </c>
    </row>
    <row r="87" spans="1:28" x14ac:dyDescent="0.25">
      <c r="A87" s="144" t="s">
        <v>124</v>
      </c>
    </row>
    <row r="88" spans="1:28" x14ac:dyDescent="0.25">
      <c r="A88" s="141" t="s">
        <v>104</v>
      </c>
    </row>
    <row r="89" spans="1:28" x14ac:dyDescent="0.25">
      <c r="A89" s="141" t="s">
        <v>105</v>
      </c>
    </row>
    <row r="90" spans="1:28" x14ac:dyDescent="0.25">
      <c r="A90" s="141" t="s">
        <v>106</v>
      </c>
    </row>
    <row r="91" spans="1:28" x14ac:dyDescent="0.25">
      <c r="A91" s="141" t="s">
        <v>107</v>
      </c>
    </row>
    <row r="92" spans="1:28" x14ac:dyDescent="0.25">
      <c r="A92" s="141" t="s">
        <v>108</v>
      </c>
      <c r="B92" s="141"/>
    </row>
    <row r="93" spans="1:28" x14ac:dyDescent="0.25">
      <c r="A93" s="141" t="s">
        <v>109</v>
      </c>
      <c r="B93" s="141"/>
    </row>
    <row r="94" spans="1:28" x14ac:dyDescent="0.25">
      <c r="A94" s="116" t="s">
        <v>110</v>
      </c>
      <c r="B94" s="141"/>
    </row>
    <row r="95" spans="1:28" s="134" customFormat="1" x14ac:dyDescent="0.25">
      <c r="A95" s="116" t="s">
        <v>111</v>
      </c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</row>
    <row r="96" spans="1:28" ht="16.5" thickBot="1" x14ac:dyDescent="0.3">
      <c r="A96" s="160" t="s">
        <v>112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34"/>
      <c r="N96" s="134"/>
      <c r="O96" s="134"/>
    </row>
    <row r="97" spans="1:28" x14ac:dyDescent="0.25">
      <c r="A97" s="134"/>
      <c r="B97" s="134"/>
      <c r="C97" s="134"/>
      <c r="D97" s="134"/>
      <c r="E97" s="134"/>
      <c r="F97" s="134"/>
      <c r="G97" s="134"/>
      <c r="H97" s="134"/>
      <c r="I97" s="134"/>
      <c r="J97" s="134"/>
      <c r="K97" s="134"/>
      <c r="L97" s="134"/>
      <c r="M97" s="134"/>
      <c r="N97" s="134"/>
      <c r="O97" s="134"/>
    </row>
    <row r="98" spans="1:28" s="117" customFormat="1" x14ac:dyDescent="0.25">
      <c r="A98" s="166"/>
      <c r="B98" s="170"/>
      <c r="C98" s="167"/>
      <c r="D98" s="171"/>
      <c r="E98" s="167"/>
      <c r="F98" s="168"/>
      <c r="G98" s="167"/>
      <c r="H98" s="172"/>
      <c r="I98" s="172"/>
      <c r="J98" s="167"/>
      <c r="K98" s="173"/>
      <c r="L98" s="173"/>
      <c r="M98" s="169"/>
      <c r="N98" s="166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</row>
    <row r="99" spans="1:28" s="117" customFormat="1" x14ac:dyDescent="0.25">
      <c r="A99" s="166"/>
      <c r="B99" s="174"/>
      <c r="C99" s="167"/>
      <c r="D99" s="167"/>
      <c r="E99" s="167"/>
      <c r="F99" s="168"/>
      <c r="G99" s="167"/>
      <c r="H99" s="167"/>
      <c r="I99" s="167"/>
      <c r="J99" s="167"/>
      <c r="K99" s="167"/>
      <c r="L99" s="167"/>
      <c r="M99" s="169"/>
      <c r="N99" s="166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</row>
    <row r="100" spans="1:28" s="117" customFormat="1" x14ac:dyDescent="0.25">
      <c r="A100" s="166"/>
      <c r="B100" s="174"/>
      <c r="C100" s="167"/>
      <c r="D100" s="167"/>
      <c r="E100" s="167"/>
      <c r="F100" s="168"/>
      <c r="G100" s="167"/>
      <c r="H100" s="167"/>
      <c r="I100" s="167"/>
      <c r="J100" s="167"/>
      <c r="K100" s="167"/>
      <c r="L100" s="167"/>
      <c r="M100" s="169"/>
      <c r="N100" s="166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</row>
    <row r="101" spans="1:28" s="117" customFormat="1" x14ac:dyDescent="0.25">
      <c r="A101" s="166"/>
      <c r="B101" s="174"/>
      <c r="C101" s="167"/>
      <c r="D101" s="167"/>
      <c r="E101" s="167"/>
      <c r="F101" s="168"/>
      <c r="G101" s="167"/>
      <c r="H101" s="167"/>
      <c r="I101" s="167"/>
      <c r="J101" s="167"/>
      <c r="K101" s="167"/>
      <c r="L101" s="167"/>
      <c r="M101" s="169"/>
      <c r="N101" s="166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</row>
    <row r="102" spans="1:28" s="117" customFormat="1" x14ac:dyDescent="0.25">
      <c r="A102" s="166"/>
      <c r="B102" s="174"/>
      <c r="C102" s="167"/>
      <c r="D102" s="167"/>
      <c r="E102" s="167"/>
      <c r="F102" s="168"/>
      <c r="G102" s="167"/>
      <c r="H102" s="167"/>
      <c r="I102" s="167"/>
      <c r="J102" s="167"/>
      <c r="K102" s="167"/>
      <c r="L102" s="167"/>
      <c r="M102" s="169"/>
      <c r="N102" s="166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</row>
    <row r="103" spans="1:28" s="117" customFormat="1" x14ac:dyDescent="0.25">
      <c r="A103" s="166"/>
      <c r="B103" s="174"/>
      <c r="C103" s="167"/>
      <c r="D103" s="167"/>
      <c r="E103" s="167"/>
      <c r="F103" s="168"/>
      <c r="G103" s="167"/>
      <c r="H103" s="167"/>
      <c r="I103" s="167"/>
      <c r="J103" s="167"/>
      <c r="K103" s="167"/>
      <c r="L103" s="167"/>
      <c r="M103" s="169"/>
      <c r="N103" s="166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</row>
    <row r="104" spans="1:28" s="117" customFormat="1" x14ac:dyDescent="0.25">
      <c r="A104" s="166"/>
      <c r="B104" s="170"/>
      <c r="C104" s="167"/>
      <c r="D104" s="167"/>
      <c r="E104" s="167"/>
      <c r="F104" s="168"/>
      <c r="G104" s="167"/>
      <c r="H104" s="167"/>
      <c r="I104" s="167"/>
      <c r="J104" s="167"/>
      <c r="K104" s="167"/>
      <c r="L104" s="167"/>
      <c r="M104" s="169"/>
      <c r="N104" s="166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</row>
    <row r="105" spans="1:28" s="117" customFormat="1" x14ac:dyDescent="0.25">
      <c r="A105" s="166"/>
      <c r="B105" s="170"/>
      <c r="C105" s="167"/>
      <c r="D105" s="167"/>
      <c r="E105" s="167"/>
      <c r="F105" s="168"/>
      <c r="G105" s="167"/>
      <c r="H105" s="167"/>
      <c r="I105" s="167"/>
      <c r="J105" s="167"/>
      <c r="K105" s="167"/>
      <c r="L105" s="167"/>
      <c r="M105" s="169"/>
      <c r="N105" s="166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</row>
    <row r="106" spans="1:28" s="117" customFormat="1" x14ac:dyDescent="0.25">
      <c r="A106" s="166"/>
      <c r="B106" s="170"/>
      <c r="C106" s="167"/>
      <c r="D106" s="167"/>
      <c r="E106" s="167"/>
      <c r="F106" s="168"/>
      <c r="G106" s="167"/>
      <c r="H106" s="167"/>
      <c r="I106" s="167"/>
      <c r="J106" s="167"/>
      <c r="K106" s="167"/>
      <c r="L106" s="167"/>
      <c r="M106" s="169"/>
      <c r="N106" s="166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</row>
    <row r="107" spans="1:28" s="117" customFormat="1" x14ac:dyDescent="0.25">
      <c r="A107" s="166"/>
      <c r="B107" s="170"/>
      <c r="C107" s="167"/>
      <c r="D107" s="167"/>
      <c r="E107" s="167"/>
      <c r="F107" s="168"/>
      <c r="G107" s="167"/>
      <c r="H107" s="167"/>
      <c r="I107" s="167"/>
      <c r="J107" s="167"/>
      <c r="K107" s="167"/>
      <c r="L107" s="167"/>
      <c r="M107" s="169"/>
      <c r="N107" s="166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</row>
    <row r="108" spans="1:28" s="117" customFormat="1" x14ac:dyDescent="0.25">
      <c r="A108" s="166"/>
      <c r="B108" s="170"/>
      <c r="C108" s="167"/>
      <c r="D108" s="167"/>
      <c r="E108" s="167"/>
      <c r="F108" s="168"/>
      <c r="G108" s="167"/>
      <c r="H108" s="167"/>
      <c r="I108" s="167"/>
      <c r="J108" s="167"/>
      <c r="K108" s="167"/>
      <c r="L108" s="167"/>
      <c r="M108" s="169"/>
      <c r="N108" s="166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</row>
    <row r="109" spans="1:28" s="117" customFormat="1" x14ac:dyDescent="0.25">
      <c r="A109" s="166"/>
      <c r="B109" s="170"/>
      <c r="C109" s="167"/>
      <c r="D109" s="167"/>
      <c r="E109" s="167"/>
      <c r="F109" s="168"/>
      <c r="G109" s="167"/>
      <c r="H109" s="167"/>
      <c r="I109" s="167"/>
      <c r="J109" s="167"/>
      <c r="K109" s="167"/>
      <c r="L109" s="167"/>
      <c r="M109" s="169"/>
      <c r="N109" s="166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</row>
    <row r="110" spans="1:28" s="117" customFormat="1" x14ac:dyDescent="0.25">
      <c r="A110" s="166"/>
      <c r="B110" s="174"/>
      <c r="C110" s="167"/>
      <c r="D110" s="167"/>
      <c r="E110" s="167"/>
      <c r="F110" s="168"/>
      <c r="G110" s="167"/>
      <c r="H110" s="167"/>
      <c r="I110" s="167"/>
      <c r="J110" s="167"/>
      <c r="K110" s="167"/>
      <c r="L110" s="167"/>
      <c r="M110" s="169"/>
      <c r="N110" s="166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</row>
    <row r="111" spans="1:28" s="117" customFormat="1" x14ac:dyDescent="0.25">
      <c r="A111" s="166"/>
      <c r="B111" s="174"/>
      <c r="C111" s="167"/>
      <c r="D111" s="167"/>
      <c r="E111" s="167"/>
      <c r="F111" s="168"/>
      <c r="G111" s="167"/>
      <c r="H111" s="167"/>
      <c r="I111" s="167"/>
      <c r="J111" s="167"/>
      <c r="K111" s="167"/>
      <c r="L111" s="167"/>
      <c r="M111" s="169"/>
      <c r="N111" s="166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</row>
    <row r="112" spans="1:28" s="117" customFormat="1" x14ac:dyDescent="0.25">
      <c r="A112" s="166"/>
      <c r="B112" s="170"/>
      <c r="C112" s="167"/>
      <c r="D112" s="167"/>
      <c r="E112" s="167"/>
      <c r="F112" s="168"/>
      <c r="G112" s="167"/>
      <c r="H112" s="167"/>
      <c r="I112" s="167"/>
      <c r="J112" s="167"/>
      <c r="K112" s="167"/>
      <c r="L112" s="167"/>
      <c r="M112" s="169"/>
      <c r="N112" s="166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</row>
    <row r="113" spans="1:28" s="117" customFormat="1" x14ac:dyDescent="0.25">
      <c r="A113" s="166"/>
      <c r="B113" s="170"/>
      <c r="C113" s="167"/>
      <c r="D113" s="167"/>
      <c r="E113" s="167"/>
      <c r="F113" s="168"/>
      <c r="G113" s="167"/>
      <c r="H113" s="167"/>
      <c r="I113" s="167"/>
      <c r="J113" s="167"/>
      <c r="K113" s="167"/>
      <c r="L113" s="167"/>
      <c r="M113" s="169"/>
      <c r="N113" s="166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</row>
    <row r="114" spans="1:28" s="117" customFormat="1" x14ac:dyDescent="0.25">
      <c r="A114" s="166"/>
      <c r="B114" s="170"/>
      <c r="C114" s="167"/>
      <c r="D114" s="167"/>
      <c r="E114" s="167"/>
      <c r="F114" s="168"/>
      <c r="G114" s="167"/>
      <c r="H114" s="167"/>
      <c r="I114" s="167"/>
      <c r="J114" s="167"/>
      <c r="K114" s="167"/>
      <c r="L114" s="167"/>
      <c r="M114" s="169"/>
      <c r="N114" s="166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</row>
    <row r="115" spans="1:28" s="117" customFormat="1" x14ac:dyDescent="0.25">
      <c r="A115" s="166"/>
      <c r="B115" s="170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</row>
    <row r="116" spans="1:28" s="117" customFormat="1" x14ac:dyDescent="0.25">
      <c r="A116" s="166"/>
      <c r="B116" s="170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</row>
    <row r="117" spans="1:28" s="117" customFormat="1" x14ac:dyDescent="0.25">
      <c r="A117" s="166"/>
      <c r="B117" s="170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</row>
    <row r="118" spans="1:28" s="117" customFormat="1" x14ac:dyDescent="0.25">
      <c r="A118" s="166"/>
      <c r="B118" s="170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</row>
    <row r="119" spans="1:28" s="117" customFormat="1" x14ac:dyDescent="0.25">
      <c r="A119" s="166"/>
      <c r="B119" s="170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</row>
    <row r="120" spans="1:28" s="117" customFormat="1" x14ac:dyDescent="0.25">
      <c r="A120" s="166"/>
      <c r="B120" s="170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</row>
    <row r="121" spans="1:28" s="117" customFormat="1" x14ac:dyDescent="0.25">
      <c r="A121" s="166"/>
      <c r="B121" s="170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</row>
    <row r="122" spans="1:28" s="117" customFormat="1" x14ac:dyDescent="0.25">
      <c r="A122" s="166"/>
      <c r="B122" s="170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</row>
    <row r="123" spans="1:28" s="117" customFormat="1" x14ac:dyDescent="0.25">
      <c r="A123" s="166"/>
      <c r="B123" s="170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</row>
    <row r="124" spans="1:28" s="117" customFormat="1" x14ac:dyDescent="0.25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</row>
    <row r="125" spans="1:28" s="117" customFormat="1" x14ac:dyDescent="0.25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</row>
    <row r="126" spans="1:28" s="117" customFormat="1" x14ac:dyDescent="0.25">
      <c r="A126" s="116"/>
      <c r="B126" s="165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</row>
    <row r="127" spans="1:28" s="117" customFormat="1" x14ac:dyDescent="0.25">
      <c r="A127" s="166"/>
      <c r="B127" s="166"/>
      <c r="C127" s="166"/>
      <c r="D127" s="166"/>
      <c r="E127" s="166"/>
      <c r="F127" s="166"/>
      <c r="G127" s="166"/>
      <c r="H127" s="166"/>
      <c r="I127" s="166"/>
      <c r="J127" s="166"/>
      <c r="K127" s="166"/>
      <c r="L127" s="166"/>
      <c r="M127" s="166"/>
      <c r="N127" s="166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</row>
    <row r="128" spans="1:28" s="117" customFormat="1" x14ac:dyDescent="0.25">
      <c r="A128" s="166"/>
      <c r="B128" s="166"/>
      <c r="C128" s="166"/>
      <c r="D128" s="166"/>
      <c r="E128" s="166"/>
      <c r="F128" s="166"/>
      <c r="G128" s="166"/>
      <c r="H128" s="166"/>
      <c r="I128" s="166"/>
      <c r="J128" s="166"/>
      <c r="K128" s="166"/>
      <c r="L128" s="166"/>
      <c r="M128" s="166"/>
      <c r="N128" s="166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</row>
    <row r="129" spans="1:28" s="117" customFormat="1" x14ac:dyDescent="0.25">
      <c r="A129" s="166"/>
      <c r="B129" s="166"/>
      <c r="C129" s="166"/>
      <c r="D129" s="166"/>
      <c r="E129" s="166"/>
      <c r="F129" s="166"/>
      <c r="G129" s="166"/>
      <c r="H129" s="166"/>
      <c r="I129" s="166"/>
      <c r="J129" s="166"/>
      <c r="K129" s="166"/>
      <c r="L129" s="166"/>
      <c r="M129" s="166"/>
      <c r="N129" s="166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</row>
    <row r="130" spans="1:28" s="117" customFormat="1" x14ac:dyDescent="0.25">
      <c r="A130" s="166"/>
      <c r="B130" s="166"/>
      <c r="C130" s="166"/>
      <c r="D130" s="166"/>
      <c r="E130" s="166"/>
      <c r="F130" s="166"/>
      <c r="G130" s="166"/>
      <c r="H130" s="166"/>
      <c r="I130" s="166"/>
      <c r="J130" s="166"/>
      <c r="K130" s="166"/>
      <c r="L130" s="166"/>
      <c r="M130" s="166"/>
      <c r="N130" s="166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</row>
    <row r="131" spans="1:28" s="117" customFormat="1" x14ac:dyDescent="0.25">
      <c r="A131" s="166"/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  <c r="N131" s="166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</row>
    <row r="132" spans="1:28" s="117" customFormat="1" x14ac:dyDescent="0.25">
      <c r="A132" s="166"/>
      <c r="B132" s="166"/>
      <c r="C132" s="166"/>
      <c r="D132" s="166"/>
      <c r="E132" s="166"/>
      <c r="F132" s="166"/>
      <c r="G132" s="166"/>
      <c r="H132" s="166"/>
      <c r="I132" s="166"/>
      <c r="J132" s="166"/>
      <c r="K132" s="166"/>
      <c r="L132" s="166"/>
      <c r="M132" s="166"/>
      <c r="N132" s="166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</row>
    <row r="133" spans="1:28" s="117" customFormat="1" x14ac:dyDescent="0.25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166"/>
      <c r="L133" s="166"/>
      <c r="M133" s="166"/>
      <c r="N133" s="166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</row>
    <row r="134" spans="1:28" s="117" customFormat="1" x14ac:dyDescent="0.25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166"/>
      <c r="L134" s="166"/>
      <c r="M134" s="166"/>
      <c r="N134" s="166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</row>
    <row r="135" spans="1:28" s="117" customFormat="1" x14ac:dyDescent="0.25">
      <c r="A135" s="166"/>
      <c r="B135" s="166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</row>
    <row r="136" spans="1:28" s="117" customFormat="1" x14ac:dyDescent="0.25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</row>
  </sheetData>
  <printOptions horizontalCentered="1"/>
  <pageMargins left="0.25" right="0.25" top="0.75" bottom="0.75" header="0.3" footer="0.3"/>
  <pageSetup scale="8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26"/>
  <sheetViews>
    <sheetView zoomScaleNormal="100" workbookViewId="0">
      <selection activeCell="F6" sqref="F6"/>
    </sheetView>
  </sheetViews>
  <sheetFormatPr defaultColWidth="9.140625" defaultRowHeight="15.75" x14ac:dyDescent="0.25"/>
  <cols>
    <col min="1" max="1" width="11" style="116" customWidth="1"/>
    <col min="2" max="2" width="8.28515625" style="116" customWidth="1"/>
    <col min="3" max="3" width="9.28515625" style="116" customWidth="1"/>
    <col min="4" max="4" width="49.5703125" style="116" customWidth="1"/>
    <col min="5" max="5" width="4.28515625" style="116" hidden="1" customWidth="1"/>
    <col min="6" max="6" width="2.28515625" style="116" hidden="1" customWidth="1"/>
    <col min="7" max="7" width="2.140625" style="116" hidden="1" customWidth="1"/>
    <col min="8" max="11" width="12.85546875" style="116" customWidth="1"/>
    <col min="12" max="12" width="11.42578125" style="116" customWidth="1"/>
    <col min="13" max="13" width="8.7109375" style="116" bestFit="1" customWidth="1"/>
    <col min="14" max="14" width="26.5703125" style="116" customWidth="1"/>
    <col min="15" max="15" width="9.28515625" style="117" bestFit="1" customWidth="1"/>
    <col min="16" max="28" width="9.140625" style="118"/>
    <col min="29" max="16384" width="9.140625" style="116"/>
  </cols>
  <sheetData>
    <row r="1" spans="1:28" ht="18.75" x14ac:dyDescent="0.3">
      <c r="A1" s="175" t="s">
        <v>157</v>
      </c>
    </row>
    <row r="2" spans="1:28" ht="18.75" x14ac:dyDescent="0.3">
      <c r="A2" s="175" t="s">
        <v>138</v>
      </c>
      <c r="B2" s="119"/>
      <c r="C2" s="119"/>
      <c r="D2" s="120"/>
      <c r="E2" s="119"/>
      <c r="F2" s="119"/>
      <c r="G2" s="119"/>
      <c r="H2" s="119"/>
      <c r="I2" s="119"/>
      <c r="J2" s="119"/>
    </row>
    <row r="3" spans="1:28" x14ac:dyDescent="0.25">
      <c r="A3" s="121"/>
      <c r="B3" s="122" t="s">
        <v>2</v>
      </c>
      <c r="C3" s="123"/>
      <c r="D3" s="124"/>
      <c r="E3" s="123"/>
      <c r="F3" s="123"/>
      <c r="G3" s="123"/>
      <c r="H3" s="123"/>
      <c r="I3" s="123"/>
      <c r="J3" s="123"/>
      <c r="K3" s="125"/>
      <c r="L3" s="125"/>
      <c r="M3" s="125"/>
      <c r="N3" s="125"/>
    </row>
    <row r="4" spans="1:28" x14ac:dyDescent="0.25">
      <c r="A4" s="121"/>
      <c r="B4" s="122"/>
      <c r="C4" s="123"/>
      <c r="D4" s="124"/>
      <c r="E4" s="123"/>
      <c r="F4" s="123"/>
      <c r="G4" s="123"/>
      <c r="H4" s="123"/>
      <c r="I4" s="123"/>
      <c r="J4" s="123"/>
      <c r="K4" s="125"/>
      <c r="L4" s="125"/>
      <c r="M4" s="125"/>
      <c r="N4" s="125"/>
    </row>
    <row r="5" spans="1:28" x14ac:dyDescent="0.25">
      <c r="A5" s="120" t="s">
        <v>4</v>
      </c>
      <c r="B5" s="119" t="s">
        <v>5</v>
      </c>
      <c r="C5" s="119" t="s">
        <v>6</v>
      </c>
      <c r="D5" s="120" t="s">
        <v>156</v>
      </c>
      <c r="E5" s="203" t="s">
        <v>8</v>
      </c>
      <c r="F5" s="119" t="s">
        <v>9</v>
      </c>
      <c r="G5" s="119" t="s">
        <v>10</v>
      </c>
      <c r="H5" s="204" t="s">
        <v>11</v>
      </c>
      <c r="I5" s="204" t="s">
        <v>12</v>
      </c>
      <c r="J5" s="204" t="s">
        <v>13</v>
      </c>
      <c r="K5" s="204" t="s">
        <v>40</v>
      </c>
      <c r="L5" s="118"/>
      <c r="N5" s="118"/>
      <c r="AB5" s="116"/>
    </row>
    <row r="6" spans="1:28" x14ac:dyDescent="0.25">
      <c r="A6" s="116" t="s">
        <v>14</v>
      </c>
      <c r="B6" s="126" t="s">
        <v>15</v>
      </c>
      <c r="C6" s="126">
        <v>2</v>
      </c>
      <c r="D6" s="116" t="s">
        <v>16</v>
      </c>
      <c r="E6" s="127">
        <v>363</v>
      </c>
      <c r="F6" s="126">
        <v>8</v>
      </c>
      <c r="G6" s="126" t="s">
        <v>17</v>
      </c>
      <c r="H6" s="201">
        <f>ROUNDUP('1 1 2018'!H6*1.0225,2)</f>
        <v>34.059999999999995</v>
      </c>
      <c r="I6" s="201">
        <f>ROUNDUP('1 1 2018'!I6*1.0225,2)</f>
        <v>35.089999999999996</v>
      </c>
      <c r="J6" s="201">
        <f>ROUNDUP('1 1 2018'!J6*1.0225,2)</f>
        <v>36.129999999999995</v>
      </c>
      <c r="K6" s="201">
        <f>ROUNDUP('1 1 2018'!K6*1.0225,2)</f>
        <v>37.22</v>
      </c>
      <c r="L6" s="118"/>
      <c r="N6" s="118"/>
      <c r="AB6" s="116"/>
    </row>
    <row r="7" spans="1:28" x14ac:dyDescent="0.25">
      <c r="A7" s="116" t="s">
        <v>165</v>
      </c>
      <c r="B7" s="126" t="s">
        <v>15</v>
      </c>
      <c r="C7" s="126">
        <v>2</v>
      </c>
      <c r="D7" s="116" t="s">
        <v>166</v>
      </c>
      <c r="E7" s="127"/>
      <c r="F7" s="126"/>
      <c r="G7" s="126"/>
      <c r="H7" s="201">
        <f>ROUNDUP('1 1 2018'!H7*1.0225,2)</f>
        <v>34.059999999999995</v>
      </c>
      <c r="I7" s="201">
        <f>ROUNDUP('1 1 2018'!I7*1.0225,2)</f>
        <v>35.089999999999996</v>
      </c>
      <c r="J7" s="201">
        <f>ROUNDUP('1 1 2018'!J7*1.0225,2)</f>
        <v>36.129999999999995</v>
      </c>
      <c r="K7" s="201">
        <f>ROUNDUP('1 1 2018'!K7*1.0225,2)</f>
        <v>37.22</v>
      </c>
      <c r="L7" s="118"/>
      <c r="N7" s="118"/>
      <c r="AB7" s="116"/>
    </row>
    <row r="8" spans="1:28" x14ac:dyDescent="0.25">
      <c r="A8" s="116" t="s">
        <v>20</v>
      </c>
      <c r="B8" s="126" t="s">
        <v>15</v>
      </c>
      <c r="C8" s="126">
        <v>2</v>
      </c>
      <c r="D8" s="116" t="s">
        <v>21</v>
      </c>
      <c r="E8" s="127">
        <v>365</v>
      </c>
      <c r="F8" s="126">
        <v>8</v>
      </c>
      <c r="G8" s="126" t="s">
        <v>17</v>
      </c>
      <c r="H8" s="201">
        <f>ROUNDUP('1 1 2018'!H8*1.0225,2)</f>
        <v>34.059999999999995</v>
      </c>
      <c r="I8" s="201">
        <f>ROUNDUP('1 1 2018'!I8*1.0225,2)</f>
        <v>35.089999999999996</v>
      </c>
      <c r="J8" s="201">
        <f>ROUNDUP('1 1 2018'!J8*1.0225,2)</f>
        <v>36.129999999999995</v>
      </c>
      <c r="K8" s="201">
        <f>ROUNDUP('1 1 2018'!K8*1.0225,2)</f>
        <v>37.22</v>
      </c>
      <c r="L8" s="118"/>
      <c r="N8" s="118"/>
      <c r="AB8" s="116"/>
    </row>
    <row r="9" spans="1:28" x14ac:dyDescent="0.25">
      <c r="A9" s="116" t="s">
        <v>22</v>
      </c>
      <c r="B9" s="126" t="s">
        <v>15</v>
      </c>
      <c r="C9" s="126">
        <v>2</v>
      </c>
      <c r="D9" s="116" t="s">
        <v>23</v>
      </c>
      <c r="E9" s="127">
        <v>328</v>
      </c>
      <c r="F9" s="126">
        <v>7</v>
      </c>
      <c r="G9" s="126" t="s">
        <v>17</v>
      </c>
      <c r="H9" s="201">
        <f>ROUNDUP('1 1 2018'!H9*1.0225,2)</f>
        <v>34.059999999999995</v>
      </c>
      <c r="I9" s="201">
        <f>ROUNDUP('1 1 2018'!I9*1.0225,2)</f>
        <v>35.089999999999996</v>
      </c>
      <c r="J9" s="201">
        <f>ROUNDUP('1 1 2018'!J9*1.0225,2)</f>
        <v>36.129999999999995</v>
      </c>
      <c r="K9" s="201">
        <f>ROUNDUP('1 1 2018'!K9*1.0225,2)</f>
        <v>37.22</v>
      </c>
      <c r="L9" s="118"/>
      <c r="N9" s="118"/>
      <c r="AB9" s="116"/>
    </row>
    <row r="10" spans="1:28" x14ac:dyDescent="0.25">
      <c r="A10" s="116" t="s">
        <v>24</v>
      </c>
      <c r="B10" s="126" t="s">
        <v>15</v>
      </c>
      <c r="C10" s="126">
        <v>2</v>
      </c>
      <c r="D10" s="116" t="s">
        <v>25</v>
      </c>
      <c r="E10" s="127">
        <v>368</v>
      </c>
      <c r="F10" s="126">
        <v>8</v>
      </c>
      <c r="G10" s="126" t="s">
        <v>17</v>
      </c>
      <c r="H10" s="201">
        <f>ROUNDUP('1 1 2018'!H10*1.0225,2)</f>
        <v>34.059999999999995</v>
      </c>
      <c r="I10" s="201">
        <f>ROUNDUP('1 1 2018'!I10*1.0225,2)</f>
        <v>35.089999999999996</v>
      </c>
      <c r="J10" s="201">
        <f>ROUNDUP('1 1 2018'!J10*1.0225,2)</f>
        <v>36.129999999999995</v>
      </c>
      <c r="K10" s="201">
        <f>ROUNDUP('1 1 2018'!K10*1.0225,2)</f>
        <v>37.22</v>
      </c>
      <c r="L10" s="118"/>
      <c r="N10" s="118"/>
      <c r="AB10" s="116"/>
    </row>
    <row r="11" spans="1:28" x14ac:dyDescent="0.25">
      <c r="A11" s="116" t="s">
        <v>26</v>
      </c>
      <c r="B11" s="126" t="s">
        <v>15</v>
      </c>
      <c r="C11" s="126">
        <v>2</v>
      </c>
      <c r="D11" s="116" t="s">
        <v>27</v>
      </c>
      <c r="E11" s="127">
        <v>368</v>
      </c>
      <c r="F11" s="126">
        <v>8</v>
      </c>
      <c r="G11" s="126" t="s">
        <v>17</v>
      </c>
      <c r="H11" s="201">
        <f>ROUNDUP('1 1 2018'!H11*1.0225,2)</f>
        <v>34.059999999999995</v>
      </c>
      <c r="I11" s="201">
        <f>ROUNDUP('1 1 2018'!I11*1.0225,2)</f>
        <v>35.089999999999996</v>
      </c>
      <c r="J11" s="201">
        <f>ROUNDUP('1 1 2018'!J11*1.0225,2)</f>
        <v>36.129999999999995</v>
      </c>
      <c r="K11" s="201">
        <f>ROUNDUP('1 1 2018'!K11*1.0225,2)</f>
        <v>37.22</v>
      </c>
      <c r="L11" s="118"/>
      <c r="N11" s="118"/>
      <c r="AB11" s="116"/>
    </row>
    <row r="12" spans="1:28" x14ac:dyDescent="0.25">
      <c r="A12" s="116" t="s">
        <v>28</v>
      </c>
      <c r="B12" s="126" t="s">
        <v>15</v>
      </c>
      <c r="C12" s="126">
        <v>2</v>
      </c>
      <c r="D12" s="116" t="s">
        <v>29</v>
      </c>
      <c r="E12" s="127">
        <v>363</v>
      </c>
      <c r="F12" s="126">
        <v>8</v>
      </c>
      <c r="G12" s="126" t="s">
        <v>17</v>
      </c>
      <c r="H12" s="201">
        <f>ROUNDUP('1 1 2018'!H12*1.0225,2)</f>
        <v>34.059999999999995</v>
      </c>
      <c r="I12" s="201">
        <f>ROUNDUP('1 1 2018'!I12*1.0225,2)</f>
        <v>35.089999999999996</v>
      </c>
      <c r="J12" s="201">
        <f>ROUNDUP('1 1 2018'!J12*1.0225,2)</f>
        <v>36.129999999999995</v>
      </c>
      <c r="K12" s="201">
        <f>ROUNDUP('1 1 2018'!K12*1.0225,2)</f>
        <v>37.22</v>
      </c>
      <c r="L12" s="118"/>
      <c r="N12" s="118"/>
      <c r="AB12" s="116"/>
    </row>
    <row r="13" spans="1:28" x14ac:dyDescent="0.25">
      <c r="A13" s="116" t="s">
        <v>31</v>
      </c>
      <c r="B13" s="126" t="s">
        <v>15</v>
      </c>
      <c r="C13" s="126">
        <v>2</v>
      </c>
      <c r="D13" s="116" t="s">
        <v>32</v>
      </c>
      <c r="E13" s="127">
        <v>363</v>
      </c>
      <c r="F13" s="126">
        <v>8</v>
      </c>
      <c r="G13" s="126" t="s">
        <v>17</v>
      </c>
      <c r="H13" s="201">
        <f>ROUNDUP('1 1 2018'!H13*1.0225,2)</f>
        <v>34.059999999999995</v>
      </c>
      <c r="I13" s="201">
        <f>ROUNDUP('1 1 2018'!I13*1.0225,2)</f>
        <v>35.089999999999996</v>
      </c>
      <c r="J13" s="201">
        <f>ROUNDUP('1 1 2018'!J13*1.0225,2)</f>
        <v>36.129999999999995</v>
      </c>
      <c r="K13" s="201">
        <f>ROUNDUP('1 1 2018'!K13*1.0225,2)</f>
        <v>37.22</v>
      </c>
      <c r="L13" s="118"/>
      <c r="N13" s="118"/>
      <c r="AB13" s="116"/>
    </row>
    <row r="14" spans="1:28" x14ac:dyDescent="0.25">
      <c r="A14" s="116" t="s">
        <v>149</v>
      </c>
      <c r="B14" s="126" t="s">
        <v>15</v>
      </c>
      <c r="C14" s="126">
        <v>2</v>
      </c>
      <c r="D14" s="116" t="s">
        <v>30</v>
      </c>
      <c r="E14" s="127"/>
      <c r="F14" s="126"/>
      <c r="G14" s="126"/>
      <c r="H14" s="201">
        <v>34.059999999999995</v>
      </c>
      <c r="I14" s="201">
        <v>35.089999999999996</v>
      </c>
      <c r="J14" s="201">
        <v>36.129999999999995</v>
      </c>
      <c r="K14" s="201">
        <v>37.22</v>
      </c>
      <c r="L14" s="118"/>
      <c r="N14" s="118"/>
      <c r="AB14" s="116"/>
    </row>
    <row r="15" spans="1:28" x14ac:dyDescent="0.25">
      <c r="A15" s="116" t="s">
        <v>148</v>
      </c>
      <c r="B15" s="126" t="s">
        <v>15</v>
      </c>
      <c r="C15" s="126">
        <v>2</v>
      </c>
      <c r="D15" s="116" t="s">
        <v>150</v>
      </c>
      <c r="E15" s="127"/>
      <c r="F15" s="126"/>
      <c r="G15" s="126"/>
      <c r="H15" s="201">
        <v>34.059999999999995</v>
      </c>
      <c r="I15" s="201">
        <v>35.089999999999996</v>
      </c>
      <c r="J15" s="201">
        <v>36.129999999999995</v>
      </c>
      <c r="K15" s="201">
        <v>37.22</v>
      </c>
      <c r="L15" s="118"/>
      <c r="N15" s="118"/>
      <c r="AB15" s="116"/>
    </row>
    <row r="16" spans="1:28" x14ac:dyDescent="0.25">
      <c r="A16" s="116" t="s">
        <v>33</v>
      </c>
      <c r="B16" s="126" t="s">
        <v>15</v>
      </c>
      <c r="C16" s="126">
        <v>2</v>
      </c>
      <c r="D16" s="116" t="s">
        <v>139</v>
      </c>
      <c r="E16" s="127">
        <v>365</v>
      </c>
      <c r="F16" s="126">
        <v>8</v>
      </c>
      <c r="G16" s="126" t="s">
        <v>17</v>
      </c>
      <c r="H16" s="201">
        <f>ROUNDUP('1 1 2018'!H16*1.0225,2)</f>
        <v>34.059999999999995</v>
      </c>
      <c r="I16" s="201">
        <f>ROUNDUP('1 1 2018'!I16*1.0225,2)</f>
        <v>35.089999999999996</v>
      </c>
      <c r="J16" s="201">
        <f>ROUNDUP('1 1 2018'!J16*1.0225,2)</f>
        <v>36.129999999999995</v>
      </c>
      <c r="K16" s="201">
        <f>ROUNDUP('1 1 2018'!K16*1.0225,2)</f>
        <v>37.22</v>
      </c>
      <c r="L16" s="118"/>
      <c r="N16" s="118"/>
      <c r="AB16" s="116"/>
    </row>
    <row r="17" spans="1:29" x14ac:dyDescent="0.25">
      <c r="A17" s="116" t="s">
        <v>35</v>
      </c>
      <c r="B17" s="126" t="s">
        <v>15</v>
      </c>
      <c r="C17" s="126">
        <v>2</v>
      </c>
      <c r="D17" s="116" t="s">
        <v>36</v>
      </c>
      <c r="E17" s="127">
        <v>363</v>
      </c>
      <c r="F17" s="126">
        <v>8</v>
      </c>
      <c r="G17" s="126" t="s">
        <v>17</v>
      </c>
      <c r="H17" s="201">
        <f>ROUNDUP('1 1 2018'!H17*1.0225,2)</f>
        <v>34.059999999999995</v>
      </c>
      <c r="I17" s="201">
        <f>ROUNDUP('1 1 2018'!I17*1.0225,2)</f>
        <v>35.089999999999996</v>
      </c>
      <c r="J17" s="201">
        <f>ROUNDUP('1 1 2018'!J17*1.0225,2)</f>
        <v>36.129999999999995</v>
      </c>
      <c r="K17" s="201">
        <f>ROUNDUP('1 1 2018'!K17*1.0225,2)</f>
        <v>37.22</v>
      </c>
      <c r="L17" s="118"/>
      <c r="N17" s="118"/>
      <c r="AB17" s="116"/>
    </row>
    <row r="18" spans="1:29" x14ac:dyDescent="0.25">
      <c r="A18" s="116" t="s">
        <v>37</v>
      </c>
      <c r="B18" s="126" t="s">
        <v>15</v>
      </c>
      <c r="C18" s="126">
        <v>2</v>
      </c>
      <c r="D18" s="116" t="s">
        <v>38</v>
      </c>
      <c r="E18" s="127">
        <v>363</v>
      </c>
      <c r="F18" s="126">
        <v>8</v>
      </c>
      <c r="G18" s="126" t="s">
        <v>17</v>
      </c>
      <c r="H18" s="201">
        <f>ROUNDUP('1 1 2018'!H18*1.0225,2)</f>
        <v>34.059999999999995</v>
      </c>
      <c r="I18" s="201">
        <f>ROUNDUP('1 1 2018'!I18*1.0225,2)</f>
        <v>35.089999999999996</v>
      </c>
      <c r="J18" s="201">
        <f>ROUNDUP('1 1 2018'!J18*1.0225,2)</f>
        <v>36.129999999999995</v>
      </c>
      <c r="K18" s="201">
        <f>ROUNDUP('1 1 2018'!K18*1.0225,2)</f>
        <v>37.22</v>
      </c>
      <c r="L18" s="118"/>
      <c r="N18" s="118"/>
      <c r="AB18" s="116"/>
    </row>
    <row r="19" spans="1:29" x14ac:dyDescent="0.25">
      <c r="B19" s="126"/>
      <c r="C19" s="122" t="s">
        <v>126</v>
      </c>
      <c r="E19" s="127"/>
      <c r="F19" s="126"/>
      <c r="G19" s="126"/>
      <c r="H19" s="128"/>
      <c r="I19" s="128"/>
      <c r="J19" s="128"/>
      <c r="L19" s="118"/>
      <c r="N19" s="118"/>
      <c r="AB19" s="116"/>
    </row>
    <row r="20" spans="1:29" x14ac:dyDescent="0.25">
      <c r="A20" s="181"/>
      <c r="B20" s="182"/>
      <c r="C20" s="182"/>
      <c r="D20" s="183"/>
      <c r="E20" s="184"/>
      <c r="F20" s="182"/>
      <c r="G20" s="182"/>
      <c r="H20" s="185"/>
      <c r="I20" s="185"/>
      <c r="J20" s="185"/>
      <c r="K20" s="183"/>
      <c r="L20" s="186"/>
      <c r="N20" s="118"/>
      <c r="AB20" s="116"/>
    </row>
    <row r="21" spans="1:29" x14ac:dyDescent="0.25">
      <c r="A21" s="132" t="s">
        <v>42</v>
      </c>
      <c r="C21" s="133"/>
      <c r="D21" s="134"/>
      <c r="E21" s="133"/>
      <c r="F21" s="133"/>
      <c r="G21" s="133"/>
      <c r="H21" s="126"/>
      <c r="I21" s="126"/>
      <c r="J21" s="126"/>
      <c r="K21" s="126"/>
    </row>
    <row r="22" spans="1:29" x14ac:dyDescent="0.25">
      <c r="A22" s="135" t="s">
        <v>117</v>
      </c>
      <c r="B22" s="130"/>
      <c r="C22" s="129">
        <f>'1 1 2018'!C22*1.0225</f>
        <v>1.4093522292005403</v>
      </c>
      <c r="D22" s="130" t="s">
        <v>44</v>
      </c>
      <c r="E22" s="136"/>
      <c r="F22" s="136"/>
      <c r="G22" s="137"/>
      <c r="H22" s="137"/>
      <c r="I22" s="137"/>
      <c r="J22" s="137"/>
      <c r="K22" s="137"/>
      <c r="O22" s="208"/>
      <c r="P22" s="116"/>
    </row>
    <row r="23" spans="1:29" x14ac:dyDescent="0.25">
      <c r="A23" s="134"/>
      <c r="B23" s="193" t="s">
        <v>45</v>
      </c>
      <c r="C23" s="138"/>
      <c r="D23" s="194"/>
      <c r="E23" s="195"/>
      <c r="F23" s="195"/>
      <c r="G23" s="138"/>
      <c r="H23" s="138"/>
      <c r="I23" s="138"/>
      <c r="J23" s="138"/>
      <c r="K23" s="138"/>
      <c r="L23" s="138"/>
      <c r="M23" s="139"/>
      <c r="O23" s="209"/>
      <c r="P23" s="116"/>
    </row>
    <row r="24" spans="1:29" x14ac:dyDescent="0.25">
      <c r="B24" s="193"/>
      <c r="C24" s="138"/>
      <c r="D24" s="194"/>
      <c r="E24" s="195"/>
      <c r="F24" s="195"/>
      <c r="G24" s="138"/>
      <c r="H24" s="138"/>
      <c r="I24" s="138"/>
      <c r="J24" s="138"/>
      <c r="K24" s="138"/>
      <c r="L24" s="138"/>
      <c r="M24" s="139"/>
      <c r="O24" s="209"/>
      <c r="P24" s="116"/>
    </row>
    <row r="25" spans="1:29" x14ac:dyDescent="0.25">
      <c r="A25" s="196" t="s">
        <v>127</v>
      </c>
      <c r="B25" s="199" t="s">
        <v>147</v>
      </c>
      <c r="C25" s="198"/>
      <c r="D25" s="199"/>
      <c r="E25" s="200"/>
      <c r="F25" s="200"/>
      <c r="G25" s="198"/>
      <c r="H25" s="198"/>
      <c r="I25" s="198"/>
      <c r="J25" s="198"/>
      <c r="K25" s="198"/>
      <c r="L25" s="197"/>
      <c r="O25" s="210"/>
      <c r="P25" s="116"/>
      <c r="Q25" s="211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29" s="117" customFormat="1" x14ac:dyDescent="0.25">
      <c r="A26" s="140" t="s">
        <v>118</v>
      </c>
      <c r="B26" s="116"/>
      <c r="C26" s="141"/>
      <c r="D26" s="141"/>
      <c r="E26" s="141"/>
      <c r="F26" s="142"/>
      <c r="G26" s="141"/>
      <c r="H26" s="141"/>
      <c r="I26" s="141"/>
      <c r="J26" s="141"/>
      <c r="K26" s="141"/>
      <c r="L26" s="141"/>
      <c r="M26" s="126"/>
      <c r="N26" s="116"/>
      <c r="P26" s="118"/>
      <c r="Q26" s="118"/>
      <c r="R26" s="118"/>
      <c r="S26" s="118"/>
      <c r="T26" s="125"/>
      <c r="U26" s="125"/>
      <c r="V26" s="125"/>
      <c r="W26" s="125"/>
      <c r="X26" s="125"/>
      <c r="Y26" s="125"/>
      <c r="Z26" s="125"/>
      <c r="AA26" s="125"/>
      <c r="AB26" s="125"/>
      <c r="AC26" s="143"/>
    </row>
    <row r="27" spans="1:29" s="117" customFormat="1" x14ac:dyDescent="0.25">
      <c r="A27" s="116"/>
      <c r="B27" s="144"/>
      <c r="C27" s="141"/>
      <c r="D27" s="177" t="s">
        <v>48</v>
      </c>
      <c r="E27" s="178"/>
      <c r="F27" s="179"/>
      <c r="G27" s="178"/>
      <c r="H27" s="177" t="s">
        <v>49</v>
      </c>
      <c r="I27" s="177"/>
      <c r="J27" s="141"/>
      <c r="K27" s="141"/>
      <c r="L27" s="145"/>
      <c r="M27" s="126"/>
      <c r="N27" s="116"/>
      <c r="P27" s="118"/>
      <c r="Q27" s="118"/>
      <c r="R27" s="118"/>
      <c r="S27" s="118"/>
      <c r="T27" s="125"/>
      <c r="U27" s="125"/>
      <c r="V27" s="125"/>
      <c r="W27" s="125"/>
      <c r="X27" s="125"/>
      <c r="Y27" s="125"/>
      <c r="Z27" s="125"/>
      <c r="AA27" s="125"/>
      <c r="AB27" s="125"/>
      <c r="AC27" s="143"/>
    </row>
    <row r="28" spans="1:29" s="117" customFormat="1" ht="78.75" x14ac:dyDescent="0.25">
      <c r="A28" s="116"/>
      <c r="B28" s="144"/>
      <c r="C28" s="141"/>
      <c r="D28" s="145"/>
      <c r="E28" s="146"/>
      <c r="F28" s="147"/>
      <c r="G28" s="146"/>
      <c r="H28" s="180" t="s">
        <v>50</v>
      </c>
      <c r="I28" s="180" t="s">
        <v>128</v>
      </c>
      <c r="J28" s="141"/>
      <c r="K28" s="141"/>
      <c r="L28" s="212"/>
      <c r="M28" s="126"/>
      <c r="N28" s="116"/>
      <c r="P28" s="118"/>
      <c r="Q28" s="118"/>
      <c r="R28" s="118"/>
      <c r="S28" s="118"/>
      <c r="T28" s="125"/>
      <c r="U28" s="125"/>
      <c r="V28" s="125"/>
      <c r="W28" s="125"/>
      <c r="X28" s="125"/>
      <c r="Y28" s="125"/>
      <c r="Z28" s="125"/>
      <c r="AA28" s="125"/>
      <c r="AB28" s="125"/>
      <c r="AC28" s="143"/>
    </row>
    <row r="29" spans="1:29" s="117" customFormat="1" x14ac:dyDescent="0.25">
      <c r="A29" s="116"/>
      <c r="B29" s="144"/>
      <c r="C29" s="141"/>
      <c r="D29" s="148" t="s">
        <v>52</v>
      </c>
      <c r="E29" s="141"/>
      <c r="F29" s="142"/>
      <c r="G29" s="141"/>
      <c r="H29" s="149">
        <v>0.44434660002117982</v>
      </c>
      <c r="I29" s="149"/>
      <c r="J29" s="141"/>
      <c r="K29" s="150"/>
      <c r="L29" s="150"/>
      <c r="M29" s="126"/>
      <c r="N29" s="116"/>
      <c r="P29" s="118"/>
      <c r="Q29" s="118"/>
      <c r="R29" s="118"/>
      <c r="S29" s="118"/>
      <c r="T29" s="125"/>
      <c r="U29" s="125"/>
      <c r="V29" s="125"/>
      <c r="W29" s="125"/>
      <c r="X29" s="125"/>
      <c r="Y29" s="125"/>
      <c r="Z29" s="125"/>
      <c r="AA29" s="125"/>
      <c r="AB29" s="125"/>
      <c r="AC29" s="143"/>
    </row>
    <row r="30" spans="1:29" s="117" customFormat="1" x14ac:dyDescent="0.25">
      <c r="A30" s="116"/>
      <c r="B30" s="144"/>
      <c r="C30" s="141"/>
      <c r="D30" s="148" t="s">
        <v>53</v>
      </c>
      <c r="E30" s="141"/>
      <c r="F30" s="142"/>
      <c r="G30" s="151"/>
      <c r="H30" s="149">
        <v>0.65424644606249982</v>
      </c>
      <c r="I30" s="149">
        <v>1.2430682475187496</v>
      </c>
      <c r="J30" s="141"/>
      <c r="K30" s="150"/>
      <c r="L30" s="152"/>
      <c r="M30" s="126"/>
      <c r="N30" s="116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</row>
    <row r="31" spans="1:29" s="117" customFormat="1" x14ac:dyDescent="0.25">
      <c r="A31" s="116"/>
      <c r="B31" s="144"/>
      <c r="C31" s="141"/>
      <c r="D31" s="141" t="s">
        <v>140</v>
      </c>
      <c r="E31" s="141"/>
      <c r="F31" s="142"/>
      <c r="G31" s="141"/>
      <c r="H31" s="149" t="s">
        <v>55</v>
      </c>
      <c r="I31" s="149">
        <v>1.0657375484882983</v>
      </c>
      <c r="J31" s="141"/>
      <c r="K31" s="150"/>
      <c r="L31" s="141"/>
      <c r="M31" s="126"/>
      <c r="N31" s="116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</row>
    <row r="32" spans="1:29" s="117" customFormat="1" x14ac:dyDescent="0.25">
      <c r="A32" s="116"/>
      <c r="B32" s="144"/>
      <c r="C32" s="141"/>
      <c r="D32" s="148" t="s">
        <v>56</v>
      </c>
      <c r="E32" s="141"/>
      <c r="F32" s="142"/>
      <c r="G32" s="141"/>
      <c r="H32" s="149">
        <v>1.8318900489750001</v>
      </c>
      <c r="I32" s="149"/>
      <c r="J32" s="141"/>
      <c r="K32" s="150"/>
      <c r="L32" s="150"/>
      <c r="M32" s="126"/>
      <c r="N32" s="116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</row>
    <row r="33" spans="1:28" s="117" customFormat="1" x14ac:dyDescent="0.25">
      <c r="A33" s="116"/>
      <c r="B33" s="153"/>
      <c r="C33" s="141"/>
      <c r="D33" s="141" t="s">
        <v>57</v>
      </c>
      <c r="E33" s="141"/>
      <c r="F33" s="142"/>
      <c r="G33" s="141"/>
      <c r="H33" s="149">
        <v>1.6356161151562498</v>
      </c>
      <c r="I33" s="141"/>
      <c r="J33" s="141"/>
      <c r="K33" s="141"/>
      <c r="L33" s="141"/>
      <c r="M33" s="126"/>
      <c r="N33" s="116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</row>
    <row r="34" spans="1:28" s="117" customFormat="1" x14ac:dyDescent="0.25">
      <c r="A34" s="116"/>
      <c r="B34" s="153"/>
      <c r="C34" s="141"/>
      <c r="D34" s="141" t="s">
        <v>58</v>
      </c>
      <c r="E34" s="141"/>
      <c r="F34" s="142"/>
      <c r="G34" s="141"/>
      <c r="H34" s="149">
        <v>1.0957493437499999</v>
      </c>
      <c r="I34" s="141"/>
      <c r="J34" s="141"/>
      <c r="K34" s="141"/>
      <c r="L34" s="141"/>
      <c r="M34" s="126"/>
      <c r="N34" s="116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</row>
    <row r="35" spans="1:28" s="117" customFormat="1" x14ac:dyDescent="0.25">
      <c r="A35" s="116"/>
      <c r="B35" s="153"/>
      <c r="C35" s="141"/>
      <c r="D35" s="141" t="s">
        <v>59</v>
      </c>
      <c r="E35" s="141"/>
      <c r="F35" s="142"/>
      <c r="G35" s="141"/>
      <c r="H35" s="149">
        <v>1.7940209843749997</v>
      </c>
      <c r="I35" s="141"/>
      <c r="J35" s="141"/>
      <c r="K35" s="141"/>
      <c r="L35" s="141"/>
      <c r="M35" s="126"/>
      <c r="N35" s="116"/>
      <c r="P35" s="118"/>
      <c r="Q35" s="118"/>
      <c r="R35" s="118"/>
      <c r="S35" s="118"/>
      <c r="T35" s="118"/>
      <c r="U35" s="118"/>
      <c r="V35" s="118"/>
      <c r="W35" s="118"/>
      <c r="X35" s="118"/>
      <c r="Y35" s="118"/>
      <c r="Z35" s="118"/>
      <c r="AA35" s="118"/>
      <c r="AB35" s="118"/>
    </row>
    <row r="36" spans="1:28" s="117" customFormat="1" x14ac:dyDescent="0.25">
      <c r="A36" s="116"/>
      <c r="B36" s="153"/>
      <c r="C36" s="141"/>
      <c r="D36" s="141"/>
      <c r="E36" s="141"/>
      <c r="F36" s="142"/>
      <c r="G36" s="141"/>
      <c r="H36" s="141"/>
      <c r="I36" s="141"/>
      <c r="J36" s="141"/>
      <c r="K36" s="141"/>
      <c r="L36" s="141"/>
      <c r="M36" s="126"/>
      <c r="N36" s="116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</row>
    <row r="37" spans="1:28" s="117" customFormat="1" x14ac:dyDescent="0.25">
      <c r="A37" s="116"/>
      <c r="B37" s="114" t="s">
        <v>129</v>
      </c>
      <c r="C37" s="115"/>
      <c r="D37" s="115"/>
      <c r="E37" s="141"/>
      <c r="F37" s="142"/>
      <c r="G37" s="141"/>
      <c r="H37" s="141"/>
      <c r="I37" s="141"/>
      <c r="J37" s="141"/>
      <c r="K37" s="141"/>
      <c r="L37" s="141"/>
      <c r="M37" s="126"/>
      <c r="N37" s="116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</row>
    <row r="38" spans="1:28" s="117" customFormat="1" x14ac:dyDescent="0.25">
      <c r="A38" s="116"/>
      <c r="B38" s="114" t="s">
        <v>61</v>
      </c>
      <c r="C38" s="115"/>
      <c r="D38" s="115"/>
      <c r="E38" s="141"/>
      <c r="F38" s="142"/>
      <c r="G38" s="141"/>
      <c r="H38" s="141"/>
      <c r="I38" s="141"/>
      <c r="J38" s="141"/>
      <c r="K38" s="141"/>
      <c r="L38" s="141"/>
      <c r="M38" s="126"/>
      <c r="N38" s="116"/>
      <c r="P38" s="118"/>
      <c r="Q38" s="118"/>
      <c r="R38" s="118"/>
      <c r="S38" s="118"/>
      <c r="T38" s="118"/>
      <c r="U38" s="118"/>
      <c r="V38" s="118"/>
      <c r="W38" s="118"/>
      <c r="X38" s="118"/>
      <c r="Y38" s="118"/>
      <c r="Z38" s="118"/>
      <c r="AA38" s="118"/>
      <c r="AB38" s="118"/>
    </row>
    <row r="39" spans="1:28" s="117" customFormat="1" x14ac:dyDescent="0.25">
      <c r="A39" s="116"/>
      <c r="B39" s="114" t="s">
        <v>62</v>
      </c>
      <c r="C39" s="115"/>
      <c r="D39" s="115"/>
      <c r="E39" s="141"/>
      <c r="F39" s="142"/>
      <c r="G39" s="141"/>
      <c r="H39" s="141"/>
      <c r="I39" s="141"/>
      <c r="J39" s="141"/>
      <c r="K39" s="141"/>
      <c r="L39" s="141"/>
      <c r="M39" s="126"/>
      <c r="N39" s="116"/>
      <c r="P39" s="118"/>
      <c r="Q39" s="118"/>
      <c r="R39" s="118"/>
      <c r="S39" s="118"/>
      <c r="T39" s="118"/>
      <c r="U39" s="118"/>
      <c r="V39" s="118"/>
      <c r="W39" s="118"/>
      <c r="X39" s="118"/>
      <c r="Y39" s="118"/>
      <c r="Z39" s="118"/>
      <c r="AA39" s="118"/>
      <c r="AB39" s="118"/>
    </row>
    <row r="40" spans="1:28" s="117" customFormat="1" x14ac:dyDescent="0.25">
      <c r="A40" s="116"/>
      <c r="B40" s="114" t="s">
        <v>130</v>
      </c>
      <c r="C40" s="115"/>
      <c r="D40" s="115"/>
      <c r="E40" s="141"/>
      <c r="F40" s="142"/>
      <c r="G40" s="141"/>
      <c r="H40" s="141"/>
      <c r="I40" s="141"/>
      <c r="J40" s="141"/>
      <c r="K40" s="141"/>
      <c r="L40" s="141"/>
      <c r="M40" s="126"/>
      <c r="N40" s="116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</row>
    <row r="41" spans="1:28" s="117" customFormat="1" x14ac:dyDescent="0.25">
      <c r="A41" s="116"/>
      <c r="B41" s="114" t="s">
        <v>64</v>
      </c>
      <c r="C41" s="115"/>
      <c r="D41" s="115"/>
      <c r="E41" s="141"/>
      <c r="F41" s="142"/>
      <c r="G41" s="141"/>
      <c r="H41" s="141"/>
      <c r="I41" s="141"/>
      <c r="J41" s="141"/>
      <c r="K41" s="141"/>
      <c r="L41" s="141"/>
      <c r="M41" s="126"/>
      <c r="N41" s="116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</row>
    <row r="42" spans="1:28" s="117" customFormat="1" x14ac:dyDescent="0.25">
      <c r="A42" s="116"/>
      <c r="B42" s="114" t="s">
        <v>131</v>
      </c>
      <c r="C42" s="115"/>
      <c r="D42" s="115"/>
      <c r="E42" s="141"/>
      <c r="F42" s="142"/>
      <c r="G42" s="141"/>
      <c r="H42" s="141"/>
      <c r="I42" s="141"/>
      <c r="J42" s="141"/>
      <c r="K42" s="141"/>
      <c r="L42" s="141"/>
      <c r="M42" s="126"/>
      <c r="N42" s="116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</row>
    <row r="43" spans="1:28" s="117" customFormat="1" x14ac:dyDescent="0.25">
      <c r="A43" s="116"/>
      <c r="B43" s="176" t="s">
        <v>66</v>
      </c>
      <c r="C43" s="115"/>
      <c r="D43" s="115"/>
      <c r="E43" s="141"/>
      <c r="F43" s="142"/>
      <c r="G43" s="141"/>
      <c r="H43" s="141"/>
      <c r="I43" s="141"/>
      <c r="J43" s="141"/>
      <c r="K43" s="141"/>
      <c r="L43" s="141"/>
      <c r="M43" s="126"/>
      <c r="N43" s="116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8"/>
      <c r="AA43" s="118"/>
      <c r="AB43" s="118"/>
    </row>
    <row r="44" spans="1:28" s="117" customFormat="1" x14ac:dyDescent="0.25">
      <c r="A44" s="116"/>
      <c r="B44" s="176" t="s">
        <v>67</v>
      </c>
      <c r="C44" s="115"/>
      <c r="D44" s="115"/>
      <c r="E44" s="141"/>
      <c r="F44" s="142"/>
      <c r="G44" s="141"/>
      <c r="H44" s="141"/>
      <c r="I44" s="141"/>
      <c r="J44" s="141"/>
      <c r="K44" s="141"/>
      <c r="L44" s="141"/>
      <c r="M44" s="126"/>
      <c r="N44" s="116"/>
      <c r="P44" s="118"/>
      <c r="Q44" s="118"/>
      <c r="R44" s="118"/>
      <c r="S44" s="118"/>
      <c r="T44" s="118"/>
      <c r="U44" s="118"/>
      <c r="V44" s="118"/>
      <c r="W44" s="118"/>
      <c r="X44" s="118"/>
      <c r="Y44" s="118"/>
      <c r="Z44" s="118"/>
      <c r="AA44" s="118"/>
      <c r="AB44" s="118"/>
    </row>
    <row r="45" spans="1:28" s="117" customFormat="1" x14ac:dyDescent="0.25">
      <c r="A45" s="116"/>
      <c r="B45" s="114" t="s">
        <v>132</v>
      </c>
      <c r="C45" s="115"/>
      <c r="D45" s="115"/>
      <c r="E45" s="141"/>
      <c r="F45" s="142"/>
      <c r="G45" s="141"/>
      <c r="H45" s="141"/>
      <c r="I45" s="141"/>
      <c r="J45" s="141"/>
      <c r="K45" s="141"/>
      <c r="L45" s="141"/>
      <c r="M45" s="126"/>
      <c r="N45" s="116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</row>
    <row r="46" spans="1:28" s="117" customFormat="1" x14ac:dyDescent="0.25">
      <c r="A46" s="116"/>
      <c r="B46" s="114" t="s">
        <v>133</v>
      </c>
      <c r="C46" s="115"/>
      <c r="D46" s="115"/>
      <c r="E46" s="141"/>
      <c r="F46" s="142"/>
      <c r="G46" s="141"/>
      <c r="H46" s="141"/>
      <c r="I46" s="141"/>
      <c r="J46" s="141"/>
      <c r="K46" s="141"/>
      <c r="L46" s="141"/>
      <c r="M46" s="126"/>
      <c r="N46" s="116"/>
      <c r="P46" s="118"/>
      <c r="Q46" s="118"/>
      <c r="R46" s="118"/>
      <c r="S46" s="118"/>
      <c r="T46" s="118"/>
      <c r="U46" s="118"/>
      <c r="V46" s="118"/>
      <c r="W46" s="118"/>
      <c r="X46" s="118"/>
      <c r="Y46" s="118"/>
      <c r="Z46" s="118"/>
      <c r="AA46" s="118"/>
      <c r="AB46" s="118"/>
    </row>
    <row r="47" spans="1:28" s="117" customFormat="1" x14ac:dyDescent="0.25">
      <c r="A47" s="116"/>
      <c r="B47" s="114" t="s">
        <v>141</v>
      </c>
      <c r="C47" s="115"/>
      <c r="D47" s="115"/>
      <c r="E47" s="141"/>
      <c r="F47" s="142"/>
      <c r="G47" s="141"/>
      <c r="H47" s="141"/>
      <c r="I47" s="141"/>
      <c r="J47" s="141"/>
      <c r="K47" s="141"/>
      <c r="L47" s="141"/>
      <c r="M47" s="126"/>
      <c r="N47" s="116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118"/>
      <c r="AA47" s="118"/>
      <c r="AB47" s="118"/>
    </row>
    <row r="48" spans="1:28" s="117" customFormat="1" x14ac:dyDescent="0.25">
      <c r="A48" s="116"/>
      <c r="B48" s="114" t="s">
        <v>142</v>
      </c>
      <c r="C48" s="113"/>
      <c r="D48" s="113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P48" s="118"/>
      <c r="Q48" s="118"/>
      <c r="R48" s="118"/>
      <c r="S48" s="118"/>
      <c r="T48" s="118"/>
      <c r="U48" s="118"/>
      <c r="V48" s="118"/>
      <c r="W48" s="118"/>
      <c r="X48" s="118"/>
      <c r="Y48" s="118"/>
      <c r="Z48" s="118"/>
      <c r="AA48" s="118"/>
      <c r="AB48" s="118"/>
    </row>
    <row r="49" spans="1:28" s="117" customFormat="1" x14ac:dyDescent="0.25">
      <c r="A49" s="116"/>
      <c r="B49" s="114" t="s">
        <v>72</v>
      </c>
      <c r="C49" s="113"/>
      <c r="D49" s="113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P49" s="118"/>
      <c r="Q49" s="118"/>
      <c r="R49" s="118"/>
      <c r="S49" s="118"/>
      <c r="T49" s="118"/>
      <c r="U49" s="118"/>
      <c r="V49" s="118"/>
      <c r="W49" s="118"/>
      <c r="X49" s="118"/>
      <c r="Y49" s="118"/>
      <c r="Z49" s="118"/>
      <c r="AA49" s="118"/>
      <c r="AB49" s="118"/>
    </row>
    <row r="50" spans="1:28" s="117" customFormat="1" x14ac:dyDescent="0.25">
      <c r="A50" s="116"/>
      <c r="B50" s="114" t="s">
        <v>134</v>
      </c>
      <c r="C50" s="113"/>
      <c r="D50" s="113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</row>
    <row r="51" spans="1:28" s="117" customFormat="1" x14ac:dyDescent="0.25">
      <c r="A51" s="116"/>
      <c r="B51" s="114" t="s">
        <v>74</v>
      </c>
      <c r="C51" s="113"/>
      <c r="D51" s="113"/>
      <c r="E51" s="116"/>
      <c r="F51" s="116"/>
      <c r="G51" s="116"/>
      <c r="H51" s="116"/>
      <c r="I51" s="116"/>
      <c r="J51" s="116"/>
      <c r="K51" s="116"/>
      <c r="L51" s="116"/>
      <c r="M51" s="116"/>
      <c r="N51" s="116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</row>
    <row r="52" spans="1:28" s="117" customFormat="1" x14ac:dyDescent="0.25">
      <c r="A52" s="116"/>
      <c r="B52" s="114" t="s">
        <v>143</v>
      </c>
      <c r="C52" s="113"/>
      <c r="D52" s="113"/>
      <c r="E52" s="116"/>
      <c r="F52" s="116"/>
      <c r="G52" s="116"/>
      <c r="H52" s="116"/>
      <c r="I52" s="116"/>
      <c r="J52" s="116"/>
      <c r="K52" s="116"/>
      <c r="L52" s="116"/>
      <c r="M52" s="116"/>
      <c r="N52" s="116"/>
      <c r="P52" s="118"/>
      <c r="Q52" s="118"/>
      <c r="R52" s="118"/>
      <c r="S52" s="118"/>
      <c r="T52" s="118"/>
      <c r="U52" s="118"/>
      <c r="V52" s="118"/>
      <c r="W52" s="118"/>
      <c r="X52" s="118"/>
      <c r="Y52" s="118"/>
      <c r="Z52" s="118"/>
      <c r="AA52" s="118"/>
      <c r="AB52" s="118"/>
    </row>
    <row r="53" spans="1:28" s="117" customFormat="1" x14ac:dyDescent="0.25">
      <c r="A53" s="116"/>
      <c r="B53" s="114" t="s">
        <v>76</v>
      </c>
      <c r="C53" s="113"/>
      <c r="D53" s="113"/>
      <c r="E53" s="116"/>
      <c r="F53" s="116"/>
      <c r="G53" s="116"/>
      <c r="H53" s="116"/>
      <c r="I53" s="116"/>
      <c r="J53" s="116"/>
      <c r="K53" s="116"/>
      <c r="L53" s="116"/>
      <c r="M53" s="116"/>
      <c r="N53" s="116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</row>
    <row r="54" spans="1:28" s="117" customFormat="1" x14ac:dyDescent="0.25">
      <c r="A54" s="116"/>
      <c r="B54" s="114" t="s">
        <v>135</v>
      </c>
      <c r="C54" s="113"/>
      <c r="D54" s="113"/>
      <c r="E54" s="116"/>
      <c r="F54" s="116"/>
      <c r="G54" s="116"/>
      <c r="H54" s="116"/>
      <c r="I54" s="116"/>
      <c r="J54" s="116"/>
      <c r="K54" s="116"/>
      <c r="L54" s="116"/>
      <c r="M54" s="116"/>
      <c r="N54" s="116"/>
      <c r="P54" s="118"/>
      <c r="Q54" s="118"/>
      <c r="R54" s="118"/>
      <c r="S54" s="118"/>
      <c r="T54" s="118"/>
      <c r="U54" s="118"/>
      <c r="V54" s="118"/>
      <c r="W54" s="118"/>
      <c r="X54" s="118"/>
      <c r="Y54" s="118"/>
      <c r="Z54" s="118"/>
      <c r="AA54" s="118"/>
      <c r="AB54" s="118"/>
    </row>
    <row r="55" spans="1:28" s="117" customFormat="1" x14ac:dyDescent="0.25">
      <c r="A55" s="116"/>
      <c r="B55" s="114" t="s">
        <v>136</v>
      </c>
      <c r="C55" s="113"/>
      <c r="D55" s="113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P55" s="118"/>
      <c r="Q55" s="118"/>
      <c r="R55" s="118"/>
      <c r="S55" s="118"/>
      <c r="T55" s="118"/>
      <c r="U55" s="118"/>
      <c r="V55" s="118"/>
      <c r="W55" s="118"/>
      <c r="X55" s="118"/>
      <c r="Y55" s="118"/>
      <c r="Z55" s="118"/>
      <c r="AA55" s="118"/>
      <c r="AB55" s="118"/>
    </row>
    <row r="56" spans="1:28" s="117" customFormat="1" x14ac:dyDescent="0.25">
      <c r="A56" s="116"/>
      <c r="B56" s="114" t="s">
        <v>79</v>
      </c>
      <c r="C56" s="113"/>
      <c r="D56" s="113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118"/>
      <c r="AA56" s="118"/>
      <c r="AB56" s="118"/>
    </row>
    <row r="57" spans="1:28" s="117" customFormat="1" x14ac:dyDescent="0.25">
      <c r="A57" s="116"/>
      <c r="B57" s="114"/>
      <c r="C57" s="113"/>
      <c r="D57" s="113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</row>
    <row r="58" spans="1:28" s="117" customFormat="1" x14ac:dyDescent="0.25">
      <c r="A58" s="183"/>
      <c r="B58" s="187"/>
      <c r="C58" s="188"/>
      <c r="D58" s="188"/>
      <c r="E58" s="183"/>
      <c r="F58" s="183"/>
      <c r="G58" s="183"/>
      <c r="H58" s="183"/>
      <c r="I58" s="183"/>
      <c r="J58" s="183"/>
      <c r="K58" s="183"/>
      <c r="L58" s="183"/>
      <c r="M58" s="116"/>
      <c r="N58" s="116"/>
      <c r="P58" s="118"/>
      <c r="Q58" s="118"/>
      <c r="R58" s="118"/>
      <c r="S58" s="118"/>
      <c r="T58" s="118"/>
      <c r="U58" s="118"/>
      <c r="V58" s="118"/>
      <c r="W58" s="118"/>
      <c r="X58" s="118"/>
      <c r="Y58" s="118"/>
      <c r="Z58" s="118"/>
      <c r="AA58" s="118"/>
      <c r="AB58" s="118"/>
    </row>
    <row r="59" spans="1:28" s="117" customFormat="1" x14ac:dyDescent="0.25">
      <c r="A59" s="120" t="s">
        <v>80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116"/>
      <c r="N59" s="116"/>
      <c r="P59" s="118"/>
      <c r="Q59" s="118"/>
      <c r="R59" s="118"/>
      <c r="S59" s="118"/>
      <c r="T59" s="118"/>
      <c r="U59" s="118"/>
      <c r="V59" s="118"/>
      <c r="W59" s="118"/>
      <c r="X59" s="118"/>
      <c r="Y59" s="118"/>
      <c r="Z59" s="118"/>
      <c r="AA59" s="118"/>
      <c r="AB59" s="118"/>
    </row>
    <row r="60" spans="1:28" s="117" customFormat="1" x14ac:dyDescent="0.25">
      <c r="A60" s="116" t="s">
        <v>119</v>
      </c>
      <c r="B60" s="116"/>
      <c r="C60" s="116"/>
      <c r="D60" s="116"/>
      <c r="E60" s="116"/>
      <c r="F60" s="116"/>
      <c r="G60" s="116"/>
      <c r="H60" s="116"/>
      <c r="I60" s="116"/>
      <c r="J60" s="116"/>
      <c r="K60" s="116"/>
      <c r="L60" s="116"/>
      <c r="M60" s="116"/>
      <c r="N60" s="116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8"/>
      <c r="AB60" s="118"/>
    </row>
    <row r="61" spans="1:28" s="117" customFormat="1" x14ac:dyDescent="0.25">
      <c r="A61" s="116" t="s">
        <v>144</v>
      </c>
      <c r="B61" s="116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P61" s="118"/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18"/>
      <c r="AB61" s="118"/>
    </row>
    <row r="62" spans="1:28" s="117" customFormat="1" x14ac:dyDescent="0.25">
      <c r="A62" s="116" t="s">
        <v>83</v>
      </c>
      <c r="B62" s="116"/>
      <c r="C62" s="116"/>
      <c r="D62" s="116"/>
      <c r="E62" s="116"/>
      <c r="F62" s="116"/>
      <c r="G62" s="116"/>
      <c r="H62" s="116"/>
      <c r="I62" s="116"/>
      <c r="J62" s="116"/>
      <c r="K62" s="116"/>
      <c r="L62" s="116"/>
      <c r="M62" s="116"/>
      <c r="N62" s="116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</row>
    <row r="63" spans="1:28" x14ac:dyDescent="0.25">
      <c r="A63" s="189"/>
      <c r="B63" s="190"/>
      <c r="C63" s="191"/>
      <c r="D63" s="183"/>
      <c r="E63" s="190"/>
      <c r="F63" s="190"/>
      <c r="G63" s="182"/>
      <c r="H63" s="183"/>
      <c r="I63" s="183"/>
      <c r="J63" s="183"/>
      <c r="K63" s="183"/>
      <c r="L63" s="183"/>
      <c r="O63" s="156"/>
    </row>
    <row r="64" spans="1:28" x14ac:dyDescent="0.25">
      <c r="A64" s="120" t="s">
        <v>84</v>
      </c>
      <c r="C64" s="213"/>
      <c r="D64" s="213"/>
      <c r="E64" s="154"/>
      <c r="F64" s="154"/>
      <c r="G64" s="133"/>
      <c r="H64" s="134"/>
      <c r="I64" s="134"/>
      <c r="J64" s="134"/>
      <c r="O64" s="156"/>
    </row>
    <row r="65" spans="1:17" x14ac:dyDescent="0.25">
      <c r="A65" s="132" t="s">
        <v>120</v>
      </c>
      <c r="B65" s="154"/>
      <c r="C65" s="155"/>
      <c r="D65" s="134"/>
      <c r="E65" s="154"/>
      <c r="F65" s="154"/>
      <c r="G65" s="133"/>
      <c r="H65" s="134"/>
      <c r="I65" s="134"/>
      <c r="J65" s="134"/>
      <c r="K65" s="157"/>
    </row>
    <row r="66" spans="1:17" x14ac:dyDescent="0.25">
      <c r="A66" s="131" t="s">
        <v>121</v>
      </c>
      <c r="B66" s="131"/>
      <c r="C66" s="134"/>
      <c r="D66" s="131"/>
      <c r="E66" s="134"/>
      <c r="F66" s="134"/>
      <c r="G66" s="133"/>
      <c r="H66" s="134"/>
      <c r="I66" s="134"/>
      <c r="J66" s="134"/>
      <c r="L66" s="158"/>
    </row>
    <row r="67" spans="1:17" x14ac:dyDescent="0.25">
      <c r="A67" s="131" t="s">
        <v>87</v>
      </c>
      <c r="B67" s="131"/>
      <c r="C67" s="134"/>
      <c r="D67" s="131"/>
      <c r="E67" s="134"/>
      <c r="F67" s="134"/>
      <c r="G67" s="133"/>
      <c r="H67" s="134"/>
      <c r="I67" s="134"/>
      <c r="J67" s="134"/>
      <c r="L67" s="158"/>
    </row>
    <row r="68" spans="1:17" x14ac:dyDescent="0.25">
      <c r="A68" s="131"/>
      <c r="B68" s="131"/>
      <c r="C68" s="134"/>
      <c r="D68" s="131"/>
      <c r="E68" s="134"/>
      <c r="F68" s="134"/>
      <c r="G68" s="133"/>
      <c r="H68" s="134"/>
      <c r="I68" s="134"/>
      <c r="J68" s="134"/>
      <c r="L68" s="158"/>
    </row>
    <row r="69" spans="1:17" x14ac:dyDescent="0.25">
      <c r="A69" s="189"/>
      <c r="B69" s="189"/>
      <c r="C69" s="183"/>
      <c r="D69" s="189"/>
      <c r="E69" s="183"/>
      <c r="F69" s="183"/>
      <c r="G69" s="182"/>
      <c r="H69" s="183"/>
      <c r="I69" s="183"/>
      <c r="J69" s="183"/>
      <c r="K69" s="183"/>
      <c r="L69" s="192"/>
    </row>
    <row r="70" spans="1:17" x14ac:dyDescent="0.25">
      <c r="A70" s="131"/>
      <c r="B70" s="131"/>
      <c r="C70" s="134"/>
      <c r="D70" s="131"/>
      <c r="E70" s="134"/>
      <c r="F70" s="134"/>
      <c r="G70" s="133"/>
      <c r="H70" s="134"/>
      <c r="I70" s="134"/>
      <c r="J70" s="134"/>
      <c r="K70" s="134"/>
      <c r="L70" s="158"/>
    </row>
    <row r="71" spans="1:17" x14ac:dyDescent="0.25">
      <c r="A71" s="120" t="s">
        <v>88</v>
      </c>
      <c r="C71" s="134"/>
      <c r="D71" s="131"/>
      <c r="E71" s="134"/>
      <c r="F71" s="134"/>
      <c r="G71" s="133"/>
      <c r="H71" s="134"/>
      <c r="I71" s="134"/>
      <c r="J71" s="134"/>
      <c r="L71" s="158"/>
    </row>
    <row r="72" spans="1:17" x14ac:dyDescent="0.25">
      <c r="A72" s="131" t="s">
        <v>122</v>
      </c>
      <c r="B72" s="131"/>
      <c r="C72" s="134"/>
      <c r="D72" s="131"/>
      <c r="E72" s="134"/>
      <c r="F72" s="134"/>
      <c r="G72" s="133"/>
      <c r="H72" s="134"/>
      <c r="I72" s="134"/>
      <c r="J72" s="134"/>
      <c r="L72" s="158"/>
    </row>
    <row r="73" spans="1:17" x14ac:dyDescent="0.25">
      <c r="A73" s="131" t="s">
        <v>90</v>
      </c>
      <c r="B73" s="131"/>
      <c r="C73" s="134"/>
      <c r="D73" s="131"/>
      <c r="E73" s="134"/>
      <c r="F73" s="134"/>
      <c r="G73" s="133"/>
      <c r="H73" s="134"/>
      <c r="I73" s="134"/>
      <c r="J73" s="134"/>
      <c r="L73" s="158"/>
    </row>
    <row r="74" spans="1:17" ht="13.5" customHeight="1" x14ac:dyDescent="0.25">
      <c r="A74" s="131" t="s">
        <v>91</v>
      </c>
      <c r="B74" s="131"/>
      <c r="C74" s="134"/>
      <c r="D74" s="131"/>
      <c r="E74" s="134"/>
      <c r="F74" s="134"/>
      <c r="G74" s="133"/>
      <c r="H74" s="134"/>
      <c r="I74" s="134"/>
      <c r="J74" s="134"/>
      <c r="L74" s="158"/>
    </row>
    <row r="75" spans="1:17" ht="13.5" customHeight="1" x14ac:dyDescent="0.25">
      <c r="A75" s="131" t="s">
        <v>145</v>
      </c>
      <c r="B75" s="131"/>
      <c r="C75" s="134"/>
      <c r="D75" s="131"/>
      <c r="E75" s="134"/>
      <c r="F75" s="134"/>
      <c r="G75" s="133"/>
      <c r="H75" s="134"/>
      <c r="I75" s="134"/>
      <c r="J75" s="134"/>
      <c r="L75" s="158"/>
    </row>
    <row r="76" spans="1:17" ht="13.5" customHeight="1" x14ac:dyDescent="0.25">
      <c r="A76" s="129">
        <v>1.1751908452499999</v>
      </c>
      <c r="B76" s="131" t="s">
        <v>94</v>
      </c>
      <c r="D76" s="131"/>
      <c r="E76" s="134"/>
      <c r="F76" s="134"/>
      <c r="G76" s="133"/>
      <c r="H76" s="134"/>
      <c r="I76" s="134"/>
      <c r="J76" s="134"/>
      <c r="L76" s="158"/>
    </row>
    <row r="77" spans="1:17" ht="16.5" thickBot="1" x14ac:dyDescent="0.3">
      <c r="A77" s="159"/>
      <c r="B77" s="159"/>
      <c r="C77" s="160"/>
      <c r="D77" s="159"/>
      <c r="E77" s="160"/>
      <c r="F77" s="160"/>
      <c r="G77" s="161"/>
      <c r="H77" s="160"/>
      <c r="I77" s="160"/>
      <c r="J77" s="160"/>
      <c r="K77" s="160"/>
      <c r="L77" s="160"/>
    </row>
    <row r="78" spans="1:17" x14ac:dyDescent="0.25">
      <c r="A78" s="132" t="s">
        <v>95</v>
      </c>
      <c r="C78" s="134"/>
      <c r="D78" s="131"/>
      <c r="E78" s="134"/>
      <c r="F78" s="134"/>
      <c r="G78" s="133"/>
      <c r="H78" s="134"/>
      <c r="I78" s="134"/>
      <c r="J78" s="134"/>
      <c r="K78" s="134"/>
      <c r="L78" s="134"/>
    </row>
    <row r="79" spans="1:17" x14ac:dyDescent="0.25">
      <c r="A79" s="162" t="s">
        <v>123</v>
      </c>
      <c r="B79" s="122"/>
      <c r="D79" s="122"/>
      <c r="G79" s="126"/>
    </row>
    <row r="80" spans="1:17" x14ac:dyDescent="0.25">
      <c r="A80" s="122" t="s">
        <v>97</v>
      </c>
      <c r="B80" s="122"/>
      <c r="D80" s="122"/>
      <c r="G80" s="126"/>
      <c r="N80" s="211"/>
      <c r="O80" s="116"/>
      <c r="P80" s="116"/>
      <c r="Q80" s="116"/>
    </row>
    <row r="81" spans="1:28" x14ac:dyDescent="0.25">
      <c r="A81" s="129">
        <f>'1 1 2018'!A81*1.0225</f>
        <v>0.20819231918762582</v>
      </c>
      <c r="B81" s="122" t="s">
        <v>98</v>
      </c>
      <c r="D81" s="122"/>
      <c r="G81" s="126"/>
      <c r="O81" s="116"/>
      <c r="P81" s="116"/>
      <c r="Q81" s="211"/>
    </row>
    <row r="82" spans="1:28" x14ac:dyDescent="0.25">
      <c r="A82" s="129">
        <f>'1 1 2018'!A82*1.0225</f>
        <v>0.40250515042940993</v>
      </c>
      <c r="B82" s="122" t="s">
        <v>99</v>
      </c>
      <c r="D82" s="122"/>
      <c r="G82" s="126"/>
      <c r="M82" s="163">
        <v>0.17166600000000001</v>
      </c>
      <c r="O82" s="116"/>
      <c r="P82" s="116"/>
      <c r="Q82" s="211"/>
    </row>
    <row r="83" spans="1:28" x14ac:dyDescent="0.25">
      <c r="A83" s="129">
        <f>'1 1 2018'!A83*1.0225</f>
        <v>0.5714127207823535</v>
      </c>
      <c r="B83" s="122" t="s">
        <v>100</v>
      </c>
      <c r="D83" s="122"/>
      <c r="G83" s="126"/>
      <c r="M83" s="163">
        <v>0.3318876</v>
      </c>
      <c r="O83" s="116"/>
      <c r="P83" s="116"/>
      <c r="Q83" s="211"/>
    </row>
    <row r="84" spans="1:28" ht="18" customHeight="1" thickBot="1" x14ac:dyDescent="0.3">
      <c r="A84" s="164">
        <f>'1 1 2018'!A84*1.0225</f>
        <v>0.79997780909529492</v>
      </c>
      <c r="B84" s="159" t="s">
        <v>101</v>
      </c>
      <c r="C84" s="160"/>
      <c r="D84" s="159"/>
      <c r="E84" s="160"/>
      <c r="F84" s="160"/>
      <c r="G84" s="161"/>
      <c r="H84" s="160"/>
      <c r="I84" s="160"/>
      <c r="J84" s="160"/>
      <c r="K84" s="160"/>
      <c r="L84" s="160"/>
      <c r="M84" s="163">
        <v>0.40055400000000002</v>
      </c>
    </row>
    <row r="85" spans="1:28" x14ac:dyDescent="0.25">
      <c r="M85" s="163">
        <v>0.52540200000000004</v>
      </c>
    </row>
    <row r="86" spans="1:28" x14ac:dyDescent="0.25">
      <c r="A86" s="132" t="s">
        <v>102</v>
      </c>
    </row>
    <row r="87" spans="1:28" x14ac:dyDescent="0.25">
      <c r="A87" s="144" t="s">
        <v>124</v>
      </c>
    </row>
    <row r="88" spans="1:28" x14ac:dyDescent="0.25">
      <c r="A88" s="141" t="s">
        <v>104</v>
      </c>
    </row>
    <row r="89" spans="1:28" x14ac:dyDescent="0.25">
      <c r="A89" s="141" t="s">
        <v>105</v>
      </c>
    </row>
    <row r="90" spans="1:28" x14ac:dyDescent="0.25">
      <c r="A90" s="141" t="s">
        <v>106</v>
      </c>
    </row>
    <row r="91" spans="1:28" x14ac:dyDescent="0.25">
      <c r="A91" s="141" t="s">
        <v>107</v>
      </c>
    </row>
    <row r="92" spans="1:28" x14ac:dyDescent="0.25">
      <c r="A92" s="141" t="s">
        <v>108</v>
      </c>
      <c r="B92" s="141"/>
    </row>
    <row r="93" spans="1:28" x14ac:dyDescent="0.25">
      <c r="A93" s="141" t="s">
        <v>109</v>
      </c>
      <c r="B93" s="141"/>
    </row>
    <row r="94" spans="1:28" x14ac:dyDescent="0.25">
      <c r="A94" s="116" t="s">
        <v>110</v>
      </c>
      <c r="B94" s="141"/>
    </row>
    <row r="95" spans="1:28" s="134" customFormat="1" x14ac:dyDescent="0.25">
      <c r="A95" s="116" t="s">
        <v>111</v>
      </c>
      <c r="P95" s="117"/>
      <c r="Q95" s="117"/>
      <c r="R95" s="117"/>
      <c r="S95" s="117"/>
      <c r="T95" s="117"/>
      <c r="U95" s="117"/>
      <c r="V95" s="117"/>
      <c r="W95" s="117"/>
      <c r="X95" s="117"/>
      <c r="Y95" s="117"/>
      <c r="Z95" s="117"/>
      <c r="AA95" s="117"/>
      <c r="AB95" s="117"/>
    </row>
    <row r="96" spans="1:28" ht="16.5" thickBot="1" x14ac:dyDescent="0.3">
      <c r="A96" s="160" t="s">
        <v>112</v>
      </c>
      <c r="B96" s="160"/>
      <c r="C96" s="160"/>
      <c r="D96" s="160"/>
      <c r="E96" s="160"/>
      <c r="F96" s="160"/>
      <c r="G96" s="160"/>
      <c r="H96" s="160"/>
      <c r="I96" s="160"/>
      <c r="J96" s="160"/>
      <c r="K96" s="160"/>
      <c r="L96" s="160"/>
      <c r="M96" s="134"/>
      <c r="N96" s="134"/>
      <c r="O96" s="134"/>
    </row>
    <row r="97" spans="1:28" s="117" customFormat="1" x14ac:dyDescent="0.25">
      <c r="A97" s="166"/>
      <c r="B97" s="170"/>
      <c r="C97" s="167"/>
      <c r="D97" s="167"/>
      <c r="E97" s="167"/>
      <c r="F97" s="168"/>
      <c r="G97" s="167"/>
      <c r="H97" s="167"/>
      <c r="I97" s="167"/>
      <c r="J97" s="167"/>
      <c r="K97" s="167"/>
      <c r="L97" s="167"/>
      <c r="M97" s="169"/>
      <c r="N97" s="166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</row>
    <row r="98" spans="1:28" s="117" customFormat="1" x14ac:dyDescent="0.25">
      <c r="A98" s="166"/>
      <c r="B98" s="170"/>
      <c r="C98" s="167"/>
      <c r="D98" s="167"/>
      <c r="E98" s="167"/>
      <c r="F98" s="168"/>
      <c r="G98" s="167"/>
      <c r="H98" s="167"/>
      <c r="I98" s="167"/>
      <c r="J98" s="167"/>
      <c r="K98" s="167"/>
      <c r="L98" s="167"/>
      <c r="M98" s="169"/>
      <c r="N98" s="166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</row>
    <row r="99" spans="1:28" s="117" customFormat="1" x14ac:dyDescent="0.25">
      <c r="A99" s="166"/>
      <c r="B99" s="170"/>
      <c r="C99" s="167"/>
      <c r="D99" s="167"/>
      <c r="E99" s="167"/>
      <c r="F99" s="168"/>
      <c r="G99" s="167"/>
      <c r="H99" s="167"/>
      <c r="I99" s="167"/>
      <c r="J99" s="167"/>
      <c r="K99" s="167"/>
      <c r="L99" s="167"/>
      <c r="M99" s="169"/>
      <c r="N99" s="166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</row>
    <row r="100" spans="1:28" s="117" customFormat="1" x14ac:dyDescent="0.25">
      <c r="A100" s="166"/>
      <c r="B100" s="174"/>
      <c r="C100" s="167"/>
      <c r="D100" s="167"/>
      <c r="E100" s="167"/>
      <c r="F100" s="168"/>
      <c r="G100" s="167"/>
      <c r="H100" s="167"/>
      <c r="I100" s="167"/>
      <c r="J100" s="167"/>
      <c r="K100" s="167"/>
      <c r="L100" s="167"/>
      <c r="M100" s="169"/>
      <c r="N100" s="166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</row>
    <row r="101" spans="1:28" s="117" customFormat="1" x14ac:dyDescent="0.25">
      <c r="A101" s="166"/>
      <c r="B101" s="174"/>
      <c r="C101" s="167"/>
      <c r="D101" s="167"/>
      <c r="E101" s="167"/>
      <c r="F101" s="168"/>
      <c r="G101" s="167"/>
      <c r="H101" s="167"/>
      <c r="I101" s="167"/>
      <c r="J101" s="167"/>
      <c r="K101" s="167"/>
      <c r="L101" s="167"/>
      <c r="M101" s="169"/>
      <c r="N101" s="166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</row>
    <row r="102" spans="1:28" s="117" customFormat="1" x14ac:dyDescent="0.25">
      <c r="A102" s="166"/>
      <c r="B102" s="170"/>
      <c r="C102" s="167"/>
      <c r="D102" s="167"/>
      <c r="E102" s="167"/>
      <c r="F102" s="168"/>
      <c r="G102" s="167"/>
      <c r="H102" s="167"/>
      <c r="I102" s="167"/>
      <c r="J102" s="167"/>
      <c r="K102" s="167"/>
      <c r="L102" s="167"/>
      <c r="M102" s="169"/>
      <c r="N102" s="166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</row>
    <row r="103" spans="1:28" s="117" customFormat="1" x14ac:dyDescent="0.25">
      <c r="A103" s="166"/>
      <c r="B103" s="170"/>
      <c r="C103" s="167"/>
      <c r="D103" s="167"/>
      <c r="E103" s="167"/>
      <c r="F103" s="168"/>
      <c r="G103" s="167"/>
      <c r="H103" s="167"/>
      <c r="I103" s="167"/>
      <c r="J103" s="167"/>
      <c r="K103" s="167"/>
      <c r="L103" s="167"/>
      <c r="M103" s="169"/>
      <c r="N103" s="166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</row>
    <row r="104" spans="1:28" s="117" customFormat="1" x14ac:dyDescent="0.25">
      <c r="A104" s="166"/>
      <c r="B104" s="170"/>
      <c r="C104" s="167"/>
      <c r="D104" s="167"/>
      <c r="E104" s="167"/>
      <c r="F104" s="168"/>
      <c r="G104" s="167"/>
      <c r="H104" s="167"/>
      <c r="I104" s="167"/>
      <c r="J104" s="167"/>
      <c r="K104" s="167"/>
      <c r="L104" s="167"/>
      <c r="M104" s="169"/>
      <c r="N104" s="166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</row>
    <row r="105" spans="1:28" s="117" customFormat="1" x14ac:dyDescent="0.25">
      <c r="A105" s="166"/>
      <c r="B105" s="170"/>
      <c r="C105" s="166"/>
      <c r="D105" s="166"/>
      <c r="E105" s="166"/>
      <c r="F105" s="166"/>
      <c r="G105" s="166"/>
      <c r="H105" s="166"/>
      <c r="I105" s="166"/>
      <c r="J105" s="166"/>
      <c r="K105" s="166"/>
      <c r="L105" s="166"/>
      <c r="M105" s="166"/>
      <c r="N105" s="166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</row>
    <row r="106" spans="1:28" s="117" customFormat="1" x14ac:dyDescent="0.25">
      <c r="A106" s="166"/>
      <c r="B106" s="170"/>
      <c r="C106" s="166"/>
      <c r="D106" s="166"/>
      <c r="E106" s="166"/>
      <c r="F106" s="166"/>
      <c r="G106" s="166"/>
      <c r="H106" s="166"/>
      <c r="I106" s="166"/>
      <c r="J106" s="166"/>
      <c r="K106" s="166"/>
      <c r="L106" s="166"/>
      <c r="M106" s="166"/>
      <c r="N106" s="166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</row>
    <row r="107" spans="1:28" s="117" customFormat="1" x14ac:dyDescent="0.25">
      <c r="A107" s="166"/>
      <c r="B107" s="170"/>
      <c r="C107" s="166"/>
      <c r="D107" s="166"/>
      <c r="E107" s="166"/>
      <c r="F107" s="166"/>
      <c r="G107" s="166"/>
      <c r="H107" s="166"/>
      <c r="I107" s="166"/>
      <c r="J107" s="166"/>
      <c r="K107" s="166"/>
      <c r="L107" s="166"/>
      <c r="M107" s="166"/>
      <c r="N107" s="166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</row>
    <row r="108" spans="1:28" s="117" customFormat="1" x14ac:dyDescent="0.25">
      <c r="A108" s="166"/>
      <c r="B108" s="170"/>
      <c r="C108" s="166"/>
      <c r="D108" s="166"/>
      <c r="E108" s="166"/>
      <c r="F108" s="166"/>
      <c r="G108" s="166"/>
      <c r="H108" s="166"/>
      <c r="I108" s="166"/>
      <c r="J108" s="166"/>
      <c r="K108" s="166"/>
      <c r="L108" s="166"/>
      <c r="M108" s="166"/>
      <c r="N108" s="166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</row>
    <row r="109" spans="1:28" s="117" customFormat="1" x14ac:dyDescent="0.25">
      <c r="A109" s="166"/>
      <c r="B109" s="170"/>
      <c r="C109" s="166"/>
      <c r="D109" s="166"/>
      <c r="E109" s="166"/>
      <c r="F109" s="166"/>
      <c r="G109" s="166"/>
      <c r="H109" s="166"/>
      <c r="I109" s="166"/>
      <c r="J109" s="166"/>
      <c r="K109" s="166"/>
      <c r="L109" s="166"/>
      <c r="M109" s="166"/>
      <c r="N109" s="166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</row>
    <row r="110" spans="1:28" s="117" customFormat="1" x14ac:dyDescent="0.25">
      <c r="A110" s="166"/>
      <c r="B110" s="170"/>
      <c r="C110" s="166"/>
      <c r="D110" s="166"/>
      <c r="E110" s="166"/>
      <c r="F110" s="166"/>
      <c r="G110" s="166"/>
      <c r="H110" s="166"/>
      <c r="I110" s="166"/>
      <c r="J110" s="166"/>
      <c r="K110" s="166"/>
      <c r="L110" s="166"/>
      <c r="M110" s="166"/>
      <c r="N110" s="166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</row>
    <row r="111" spans="1:28" s="117" customFormat="1" x14ac:dyDescent="0.25">
      <c r="A111" s="166"/>
      <c r="B111" s="170"/>
      <c r="C111" s="166"/>
      <c r="D111" s="166"/>
      <c r="E111" s="166"/>
      <c r="F111" s="166"/>
      <c r="G111" s="166"/>
      <c r="H111" s="166"/>
      <c r="I111" s="166"/>
      <c r="J111" s="166"/>
      <c r="K111" s="166"/>
      <c r="L111" s="166"/>
      <c r="M111" s="166"/>
      <c r="N111" s="166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</row>
    <row r="112" spans="1:28" s="117" customFormat="1" x14ac:dyDescent="0.25">
      <c r="A112" s="166"/>
      <c r="B112" s="170"/>
      <c r="C112" s="166"/>
      <c r="D112" s="166"/>
      <c r="E112" s="166"/>
      <c r="F112" s="166"/>
      <c r="G112" s="166"/>
      <c r="H112" s="166"/>
      <c r="I112" s="166"/>
      <c r="J112" s="166"/>
      <c r="K112" s="166"/>
      <c r="L112" s="166"/>
      <c r="M112" s="166"/>
      <c r="N112" s="166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</row>
    <row r="113" spans="1:28" s="117" customFormat="1" x14ac:dyDescent="0.25">
      <c r="A113" s="166"/>
      <c r="B113" s="170"/>
      <c r="C113" s="166"/>
      <c r="D113" s="166"/>
      <c r="E113" s="166"/>
      <c r="F113" s="166"/>
      <c r="G113" s="166"/>
      <c r="H113" s="166"/>
      <c r="I113" s="166"/>
      <c r="J113" s="166"/>
      <c r="K113" s="166"/>
      <c r="L113" s="166"/>
      <c r="M113" s="166"/>
      <c r="N113" s="166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</row>
    <row r="114" spans="1:28" s="117" customFormat="1" x14ac:dyDescent="0.25">
      <c r="A114" s="166"/>
      <c r="B114" s="166"/>
      <c r="C114" s="166"/>
      <c r="D114" s="166"/>
      <c r="E114" s="166"/>
      <c r="F114" s="166"/>
      <c r="G114" s="166"/>
      <c r="H114" s="166"/>
      <c r="I114" s="166"/>
      <c r="J114" s="166"/>
      <c r="K114" s="166"/>
      <c r="L114" s="166"/>
      <c r="M114" s="166"/>
      <c r="N114" s="166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</row>
    <row r="115" spans="1:28" s="117" customFormat="1" x14ac:dyDescent="0.25">
      <c r="A115" s="166"/>
      <c r="B115" s="166"/>
      <c r="C115" s="166"/>
      <c r="D115" s="166"/>
      <c r="E115" s="166"/>
      <c r="F115" s="166"/>
      <c r="G115" s="166"/>
      <c r="H115" s="166"/>
      <c r="I115" s="166"/>
      <c r="J115" s="166"/>
      <c r="K115" s="166"/>
      <c r="L115" s="166"/>
      <c r="M115" s="166"/>
      <c r="N115" s="166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</row>
    <row r="116" spans="1:28" s="117" customFormat="1" x14ac:dyDescent="0.25">
      <c r="A116" s="116"/>
      <c r="B116" s="165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</row>
    <row r="117" spans="1:28" s="117" customFormat="1" x14ac:dyDescent="0.25">
      <c r="A117" s="166"/>
      <c r="B117" s="166"/>
      <c r="C117" s="166"/>
      <c r="D117" s="166"/>
      <c r="E117" s="166"/>
      <c r="F117" s="166"/>
      <c r="G117" s="166"/>
      <c r="H117" s="166"/>
      <c r="I117" s="166"/>
      <c r="J117" s="166"/>
      <c r="K117" s="166"/>
      <c r="L117" s="166"/>
      <c r="M117" s="166"/>
      <c r="N117" s="166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</row>
    <row r="118" spans="1:28" s="117" customFormat="1" x14ac:dyDescent="0.25">
      <c r="A118" s="166"/>
      <c r="B118" s="166"/>
      <c r="C118" s="166"/>
      <c r="D118" s="166"/>
      <c r="E118" s="166"/>
      <c r="F118" s="166"/>
      <c r="G118" s="166"/>
      <c r="H118" s="166"/>
      <c r="I118" s="166"/>
      <c r="J118" s="166"/>
      <c r="K118" s="166"/>
      <c r="L118" s="166"/>
      <c r="M118" s="166"/>
      <c r="N118" s="166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</row>
    <row r="119" spans="1:28" s="117" customFormat="1" x14ac:dyDescent="0.25">
      <c r="A119" s="166"/>
      <c r="B119" s="166"/>
      <c r="C119" s="166"/>
      <c r="D119" s="166"/>
      <c r="E119" s="166"/>
      <c r="F119" s="166"/>
      <c r="G119" s="166"/>
      <c r="H119" s="166"/>
      <c r="I119" s="166"/>
      <c r="J119" s="166"/>
      <c r="K119" s="166"/>
      <c r="L119" s="166"/>
      <c r="M119" s="166"/>
      <c r="N119" s="166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</row>
    <row r="120" spans="1:28" s="117" customFormat="1" x14ac:dyDescent="0.25">
      <c r="A120" s="166"/>
      <c r="B120" s="166"/>
      <c r="C120" s="166"/>
      <c r="D120" s="166"/>
      <c r="E120" s="166"/>
      <c r="F120" s="166"/>
      <c r="G120" s="166"/>
      <c r="H120" s="166"/>
      <c r="I120" s="166"/>
      <c r="J120" s="166"/>
      <c r="K120" s="166"/>
      <c r="L120" s="166"/>
      <c r="M120" s="166"/>
      <c r="N120" s="166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</row>
    <row r="121" spans="1:28" s="117" customFormat="1" x14ac:dyDescent="0.25">
      <c r="A121" s="166"/>
      <c r="B121" s="166"/>
      <c r="C121" s="166"/>
      <c r="D121" s="166"/>
      <c r="E121" s="166"/>
      <c r="F121" s="166"/>
      <c r="G121" s="166"/>
      <c r="H121" s="166"/>
      <c r="I121" s="166"/>
      <c r="J121" s="166"/>
      <c r="K121" s="166"/>
      <c r="L121" s="166"/>
      <c r="M121" s="166"/>
      <c r="N121" s="166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</row>
    <row r="122" spans="1:28" s="117" customFormat="1" x14ac:dyDescent="0.25">
      <c r="A122" s="166"/>
      <c r="B122" s="166"/>
      <c r="C122" s="166"/>
      <c r="D122" s="166"/>
      <c r="E122" s="166"/>
      <c r="F122" s="166"/>
      <c r="G122" s="166"/>
      <c r="H122" s="166"/>
      <c r="I122" s="166"/>
      <c r="J122" s="166"/>
      <c r="K122" s="166"/>
      <c r="L122" s="166"/>
      <c r="M122" s="166"/>
      <c r="N122" s="166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</row>
    <row r="123" spans="1:28" s="117" customFormat="1" x14ac:dyDescent="0.25">
      <c r="A123" s="166"/>
      <c r="B123" s="166"/>
      <c r="C123" s="166"/>
      <c r="D123" s="166"/>
      <c r="E123" s="166"/>
      <c r="F123" s="166"/>
      <c r="G123" s="166"/>
      <c r="H123" s="166"/>
      <c r="I123" s="166"/>
      <c r="J123" s="166"/>
      <c r="K123" s="166"/>
      <c r="L123" s="166"/>
      <c r="M123" s="166"/>
      <c r="N123" s="166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</row>
    <row r="124" spans="1:28" s="117" customFormat="1" x14ac:dyDescent="0.25">
      <c r="A124" s="166"/>
      <c r="B124" s="166"/>
      <c r="C124" s="166"/>
      <c r="D124" s="166"/>
      <c r="E124" s="166"/>
      <c r="F124" s="166"/>
      <c r="G124" s="166"/>
      <c r="H124" s="166"/>
      <c r="I124" s="166"/>
      <c r="J124" s="166"/>
      <c r="K124" s="166"/>
      <c r="L124" s="166"/>
      <c r="M124" s="166"/>
      <c r="N124" s="166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</row>
    <row r="125" spans="1:28" s="117" customFormat="1" x14ac:dyDescent="0.25">
      <c r="A125" s="166"/>
      <c r="B125" s="166"/>
      <c r="C125" s="166"/>
      <c r="D125" s="166"/>
      <c r="E125" s="166"/>
      <c r="F125" s="166"/>
      <c r="G125" s="166"/>
      <c r="H125" s="166"/>
      <c r="I125" s="166"/>
      <c r="J125" s="166"/>
      <c r="K125" s="166"/>
      <c r="L125" s="166"/>
      <c r="M125" s="166"/>
      <c r="N125" s="166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</row>
    <row r="126" spans="1:28" s="117" customFormat="1" x14ac:dyDescent="0.25">
      <c r="A126" s="166"/>
      <c r="B126" s="166"/>
      <c r="C126" s="166"/>
      <c r="D126" s="166"/>
      <c r="E126" s="166"/>
      <c r="F126" s="166"/>
      <c r="G126" s="166"/>
      <c r="H126" s="166"/>
      <c r="I126" s="166"/>
      <c r="J126" s="166"/>
      <c r="K126" s="166"/>
      <c r="L126" s="166"/>
      <c r="M126" s="166"/>
      <c r="N126" s="166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</row>
  </sheetData>
  <printOptions horizontalCentered="1"/>
  <pageMargins left="0.25" right="0.25" top="0.75" bottom="0.75" header="0.3" footer="0.3"/>
  <pageSetup scale="88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13143-9AC7-451E-AB1D-E6ACEE54838F}">
  <dimension ref="A1:AA145"/>
  <sheetViews>
    <sheetView topLeftCell="A15" zoomScaleNormal="100" workbookViewId="0">
      <selection activeCell="J40" sqref="J40"/>
    </sheetView>
  </sheetViews>
  <sheetFormatPr defaultColWidth="9.140625" defaultRowHeight="15.75" x14ac:dyDescent="0.25"/>
  <cols>
    <col min="1" max="1" width="11" style="116" customWidth="1"/>
    <col min="2" max="2" width="10.28515625" style="116" bestFit="1" customWidth="1"/>
    <col min="3" max="3" width="8.28515625" style="116" customWidth="1"/>
    <col min="4" max="4" width="9.28515625" style="116" customWidth="1"/>
    <col min="5" max="5" width="71.5703125" style="116" customWidth="1"/>
    <col min="6" max="9" width="11.140625" style="116" customWidth="1"/>
    <col min="10" max="10" width="12.85546875" style="116" customWidth="1"/>
    <col min="11" max="11" width="9.85546875" style="240" bestFit="1" customWidth="1"/>
    <col min="12" max="12" width="32.28515625" style="240" bestFit="1" customWidth="1"/>
    <col min="13" max="13" width="8.5703125" style="248" bestFit="1" customWidth="1"/>
    <col min="14" max="16" width="9.140625" style="245"/>
    <col min="17" max="22" width="9.140625" style="116"/>
    <col min="23" max="26" width="9.140625" style="118"/>
    <col min="27" max="16384" width="9.140625" style="116"/>
  </cols>
  <sheetData>
    <row r="1" spans="1:26" ht="18.75" x14ac:dyDescent="0.3">
      <c r="A1" s="175" t="s">
        <v>157</v>
      </c>
      <c r="B1" s="175"/>
      <c r="L1" s="241"/>
    </row>
    <row r="2" spans="1:26" ht="18.75" x14ac:dyDescent="0.3">
      <c r="A2" s="175" t="s">
        <v>163</v>
      </c>
      <c r="B2" s="175"/>
      <c r="C2" s="119"/>
      <c r="D2" s="119"/>
      <c r="E2" s="120"/>
      <c r="F2" s="119"/>
      <c r="G2" s="119"/>
      <c r="H2" s="119"/>
      <c r="I2" s="119"/>
    </row>
    <row r="3" spans="1:26" x14ac:dyDescent="0.25">
      <c r="A3" s="121"/>
      <c r="B3" s="121"/>
      <c r="C3" s="122" t="s">
        <v>2</v>
      </c>
      <c r="D3" s="123"/>
      <c r="E3" s="124"/>
      <c r="F3" s="123"/>
      <c r="G3" s="123"/>
      <c r="H3" s="123"/>
      <c r="I3" s="123"/>
      <c r="J3" s="125"/>
    </row>
    <row r="4" spans="1:26" x14ac:dyDescent="0.25">
      <c r="A4" s="121"/>
      <c r="B4" s="121"/>
      <c r="C4" s="122"/>
      <c r="D4" s="123"/>
      <c r="E4" s="124"/>
      <c r="F4" s="123"/>
      <c r="G4" s="123"/>
      <c r="H4" s="123"/>
      <c r="I4" s="123"/>
      <c r="J4" s="125"/>
    </row>
    <row r="5" spans="1:26" ht="31.5" x14ac:dyDescent="0.25">
      <c r="A5" s="238" t="s">
        <v>236</v>
      </c>
      <c r="B5" s="238" t="s">
        <v>233</v>
      </c>
      <c r="C5" s="238" t="s">
        <v>234</v>
      </c>
      <c r="D5" s="238" t="s">
        <v>235</v>
      </c>
      <c r="E5" s="234" t="s">
        <v>156</v>
      </c>
      <c r="F5" s="235" t="s">
        <v>11</v>
      </c>
      <c r="G5" s="235" t="s">
        <v>12</v>
      </c>
      <c r="H5" s="235" t="s">
        <v>13</v>
      </c>
      <c r="I5" s="235" t="s">
        <v>40</v>
      </c>
      <c r="J5" s="118"/>
      <c r="K5" s="240" t="s">
        <v>4</v>
      </c>
      <c r="L5" s="240" t="s">
        <v>230</v>
      </c>
      <c r="M5" s="249" t="s">
        <v>11</v>
      </c>
      <c r="N5" s="249" t="s">
        <v>12</v>
      </c>
      <c r="O5" s="249" t="s">
        <v>13</v>
      </c>
      <c r="P5" s="249" t="s">
        <v>40</v>
      </c>
      <c r="V5" s="118"/>
      <c r="Y5" s="116"/>
      <c r="Z5" s="116"/>
    </row>
    <row r="6" spans="1:26" x14ac:dyDescent="0.25">
      <c r="A6" s="126" t="s">
        <v>231</v>
      </c>
      <c r="B6" s="236" t="s">
        <v>232</v>
      </c>
      <c r="C6" s="126" t="s">
        <v>17</v>
      </c>
      <c r="D6" s="116" t="s">
        <v>14</v>
      </c>
      <c r="E6" s="116" t="s">
        <v>16</v>
      </c>
      <c r="F6" s="237">
        <f>ROUNDUP('1 1 2018'!H6*1.0225,2)</f>
        <v>34.059999999999995</v>
      </c>
      <c r="G6" s="237">
        <f>ROUNDUP('1 1 2018'!I6*1.0225,2)</f>
        <v>35.089999999999996</v>
      </c>
      <c r="H6" s="237">
        <f>ROUNDUP('1 1 2018'!J6*1.0225,2)</f>
        <v>36.129999999999995</v>
      </c>
      <c r="I6" s="237">
        <f>ROUNDUP('1 1 2018'!K6*1.0225,2)</f>
        <v>37.22</v>
      </c>
      <c r="J6" s="118"/>
      <c r="K6" s="240" t="str">
        <f>D6</f>
        <v>04540C</v>
      </c>
      <c r="L6" s="240" t="str">
        <f>E6</f>
        <v>Foreman Bridge Maintenance</v>
      </c>
      <c r="M6" s="250">
        <f>F6</f>
        <v>34.059999999999995</v>
      </c>
      <c r="N6" s="250">
        <f t="shared" ref="N6:P6" si="0">G6</f>
        <v>35.089999999999996</v>
      </c>
      <c r="O6" s="250">
        <f t="shared" si="0"/>
        <v>36.129999999999995</v>
      </c>
      <c r="P6" s="250">
        <f t="shared" si="0"/>
        <v>37.22</v>
      </c>
      <c r="V6" s="118"/>
      <c r="Y6" s="116"/>
      <c r="Z6" s="116"/>
    </row>
    <row r="7" spans="1:26" x14ac:dyDescent="0.25">
      <c r="A7" s="126" t="s">
        <v>231</v>
      </c>
      <c r="B7" s="236" t="s">
        <v>232</v>
      </c>
      <c r="C7" s="126" t="s">
        <v>17</v>
      </c>
      <c r="D7" s="116" t="s">
        <v>165</v>
      </c>
      <c r="E7" s="116" t="s">
        <v>166</v>
      </c>
      <c r="F7" s="237">
        <f>ROUNDUP('1 1 2018'!H7*1.0225,2)</f>
        <v>34.059999999999995</v>
      </c>
      <c r="G7" s="237">
        <f>ROUNDUP('1 1 2018'!I7*1.0225,2)</f>
        <v>35.089999999999996</v>
      </c>
      <c r="H7" s="237">
        <f>ROUNDUP('1 1 2018'!J7*1.0225,2)</f>
        <v>36.129999999999995</v>
      </c>
      <c r="I7" s="237">
        <f>ROUNDUP('1 1 2018'!K7*1.0225,2)</f>
        <v>37.22</v>
      </c>
      <c r="J7" s="118"/>
      <c r="K7" s="240" t="str">
        <f t="shared" ref="K7:K20" si="1">D7</f>
        <v>04585C</v>
      </c>
      <c r="L7" s="240" t="str">
        <f t="shared" ref="L7:L20" si="2">E7</f>
        <v>Foreman Construction Maintenance Grounds</v>
      </c>
      <c r="M7" s="250">
        <f t="shared" ref="M7:M20" si="3">F7</f>
        <v>34.059999999999995</v>
      </c>
      <c r="N7" s="250">
        <f t="shared" ref="N7:N20" si="4">G7</f>
        <v>35.089999999999996</v>
      </c>
      <c r="O7" s="250">
        <f t="shared" ref="O7:O20" si="5">H7</f>
        <v>36.129999999999995</v>
      </c>
      <c r="P7" s="250">
        <f t="shared" ref="P7:P20" si="6">I7</f>
        <v>37.22</v>
      </c>
      <c r="V7" s="118"/>
      <c r="Y7" s="116"/>
      <c r="Z7" s="116"/>
    </row>
    <row r="8" spans="1:26" x14ac:dyDescent="0.25">
      <c r="A8" s="126" t="s">
        <v>231</v>
      </c>
      <c r="B8" s="236" t="s">
        <v>232</v>
      </c>
      <c r="C8" s="126" t="s">
        <v>17</v>
      </c>
      <c r="D8" s="116" t="s">
        <v>18</v>
      </c>
      <c r="E8" s="116" t="s">
        <v>19</v>
      </c>
      <c r="F8" s="237">
        <f>ROUNDUP('1 1 2018'!H7*1.0225,2)</f>
        <v>34.059999999999995</v>
      </c>
      <c r="G8" s="237">
        <f>ROUNDUP('1 1 2018'!I7*1.0225,2)</f>
        <v>35.089999999999996</v>
      </c>
      <c r="H8" s="237">
        <f>ROUNDUP('1 1 2018'!J7*1.0225,2)</f>
        <v>36.129999999999995</v>
      </c>
      <c r="I8" s="237">
        <f>ROUNDUP('1 1 2018'!K7*1.0225,2)</f>
        <v>37.22</v>
      </c>
      <c r="J8" s="118"/>
      <c r="K8" s="240" t="str">
        <f t="shared" si="1"/>
        <v>04590C</v>
      </c>
      <c r="L8" s="240" t="str">
        <f t="shared" si="2"/>
        <v>Foreman Construction/Maintenance Transportation</v>
      </c>
      <c r="M8" s="250">
        <f t="shared" si="3"/>
        <v>34.059999999999995</v>
      </c>
      <c r="N8" s="250">
        <f t="shared" si="4"/>
        <v>35.089999999999996</v>
      </c>
      <c r="O8" s="250">
        <f t="shared" si="5"/>
        <v>36.129999999999995</v>
      </c>
      <c r="P8" s="250">
        <f t="shared" si="6"/>
        <v>37.22</v>
      </c>
      <c r="V8" s="118"/>
      <c r="Y8" s="116"/>
      <c r="Z8" s="116"/>
    </row>
    <row r="9" spans="1:26" x14ac:dyDescent="0.25">
      <c r="A9" s="126" t="s">
        <v>231</v>
      </c>
      <c r="B9" s="236" t="s">
        <v>232</v>
      </c>
      <c r="C9" s="126" t="s">
        <v>17</v>
      </c>
      <c r="D9" s="116" t="s">
        <v>20</v>
      </c>
      <c r="E9" s="116" t="s">
        <v>21</v>
      </c>
      <c r="F9" s="237">
        <f>ROUNDUP('1 1 2018'!H8*1.0225,2)</f>
        <v>34.059999999999995</v>
      </c>
      <c r="G9" s="237">
        <f>ROUNDUP('1 1 2018'!I8*1.0225,2)</f>
        <v>35.089999999999996</v>
      </c>
      <c r="H9" s="237">
        <f>ROUNDUP('1 1 2018'!J8*1.0225,2)</f>
        <v>36.129999999999995</v>
      </c>
      <c r="I9" s="237">
        <f>ROUNDUP('1 1 2018'!K8*1.0225,2)</f>
        <v>37.22</v>
      </c>
      <c r="J9" s="118"/>
      <c r="K9" s="240" t="str">
        <f t="shared" si="1"/>
        <v>04595C</v>
      </c>
      <c r="L9" s="240" t="str">
        <f t="shared" si="2"/>
        <v>Foreman Construction/Maintenance Water</v>
      </c>
      <c r="M9" s="250">
        <f t="shared" si="3"/>
        <v>34.059999999999995</v>
      </c>
      <c r="N9" s="250">
        <f t="shared" si="4"/>
        <v>35.089999999999996</v>
      </c>
      <c r="O9" s="250">
        <f t="shared" si="5"/>
        <v>36.129999999999995</v>
      </c>
      <c r="P9" s="250">
        <f t="shared" si="6"/>
        <v>37.22</v>
      </c>
      <c r="V9" s="118"/>
      <c r="Y9" s="116"/>
      <c r="Z9" s="116"/>
    </row>
    <row r="10" spans="1:26" x14ac:dyDescent="0.25">
      <c r="A10" s="126" t="s">
        <v>231</v>
      </c>
      <c r="B10" s="236" t="s">
        <v>232</v>
      </c>
      <c r="C10" s="126" t="s">
        <v>17</v>
      </c>
      <c r="D10" s="116" t="s">
        <v>22</v>
      </c>
      <c r="E10" s="116" t="s">
        <v>23</v>
      </c>
      <c r="F10" s="237">
        <f>ROUNDUP('1 1 2018'!H9*1.0225,2)</f>
        <v>34.059999999999995</v>
      </c>
      <c r="G10" s="237">
        <f>ROUNDUP('1 1 2018'!I9*1.0225,2)</f>
        <v>35.089999999999996</v>
      </c>
      <c r="H10" s="237">
        <f>ROUNDUP('1 1 2018'!J9*1.0225,2)</f>
        <v>36.129999999999995</v>
      </c>
      <c r="I10" s="237">
        <f>ROUNDUP('1 1 2018'!K9*1.0225,2)</f>
        <v>37.22</v>
      </c>
      <c r="J10" s="118"/>
      <c r="K10" s="240" t="str">
        <f t="shared" si="1"/>
        <v>04800C</v>
      </c>
      <c r="L10" s="240" t="str">
        <f t="shared" si="2"/>
        <v>Foreman Parking Meter Services</v>
      </c>
      <c r="M10" s="250">
        <f t="shared" si="3"/>
        <v>34.059999999999995</v>
      </c>
      <c r="N10" s="250">
        <f t="shared" si="4"/>
        <v>35.089999999999996</v>
      </c>
      <c r="O10" s="250">
        <f t="shared" si="5"/>
        <v>36.129999999999995</v>
      </c>
      <c r="P10" s="250">
        <f t="shared" si="6"/>
        <v>37.22</v>
      </c>
      <c r="V10" s="118"/>
      <c r="Y10" s="116"/>
      <c r="Z10" s="116"/>
    </row>
    <row r="11" spans="1:26" x14ac:dyDescent="0.25">
      <c r="A11" s="126" t="s">
        <v>231</v>
      </c>
      <c r="B11" s="236" t="s">
        <v>232</v>
      </c>
      <c r="C11" s="126" t="s">
        <v>17</v>
      </c>
      <c r="D11" s="116" t="s">
        <v>24</v>
      </c>
      <c r="E11" s="116" t="s">
        <v>25</v>
      </c>
      <c r="F11" s="237">
        <f>ROUNDUP('1 1 2018'!H10*1.0225,2)</f>
        <v>34.059999999999995</v>
      </c>
      <c r="G11" s="237">
        <f>ROUNDUP('1 1 2018'!I10*1.0225,2)</f>
        <v>35.089999999999996</v>
      </c>
      <c r="H11" s="237">
        <f>ROUNDUP('1 1 2018'!J10*1.0225,2)</f>
        <v>36.129999999999995</v>
      </c>
      <c r="I11" s="237">
        <f>ROUNDUP('1 1 2018'!K10*1.0225,2)</f>
        <v>37.22</v>
      </c>
      <c r="J11" s="118"/>
      <c r="K11" s="240" t="str">
        <f t="shared" si="1"/>
        <v>04810C</v>
      </c>
      <c r="L11" s="240" t="str">
        <f t="shared" si="2"/>
        <v>Foreman Paving Construction</v>
      </c>
      <c r="M11" s="250">
        <f t="shared" si="3"/>
        <v>34.059999999999995</v>
      </c>
      <c r="N11" s="250">
        <f t="shared" si="4"/>
        <v>35.089999999999996</v>
      </c>
      <c r="O11" s="250">
        <f t="shared" si="5"/>
        <v>36.129999999999995</v>
      </c>
      <c r="P11" s="250">
        <f t="shared" si="6"/>
        <v>37.22</v>
      </c>
      <c r="V11" s="118"/>
      <c r="Y11" s="116"/>
      <c r="Z11" s="116"/>
    </row>
    <row r="12" spans="1:26" x14ac:dyDescent="0.25">
      <c r="A12" s="126" t="s">
        <v>231</v>
      </c>
      <c r="B12" s="236" t="s">
        <v>232</v>
      </c>
      <c r="C12" s="126" t="s">
        <v>17</v>
      </c>
      <c r="D12" s="116" t="s">
        <v>26</v>
      </c>
      <c r="E12" s="116" t="s">
        <v>27</v>
      </c>
      <c r="F12" s="237">
        <f>ROUNDUP('1 1 2018'!H11*1.0225,2)</f>
        <v>34.059999999999995</v>
      </c>
      <c r="G12" s="237">
        <f>ROUNDUP('1 1 2018'!I11*1.0225,2)</f>
        <v>35.089999999999996</v>
      </c>
      <c r="H12" s="237">
        <f>ROUNDUP('1 1 2018'!J11*1.0225,2)</f>
        <v>36.129999999999995</v>
      </c>
      <c r="I12" s="237">
        <f>ROUNDUP('1 1 2018'!K11*1.0225,2)</f>
        <v>37.22</v>
      </c>
      <c r="J12" s="118"/>
      <c r="K12" s="240" t="str">
        <f t="shared" si="1"/>
        <v>04890C</v>
      </c>
      <c r="L12" s="240" t="str">
        <f t="shared" si="2"/>
        <v>Foreman Ramp Repair &amp; Restoration</v>
      </c>
      <c r="M12" s="250">
        <f t="shared" si="3"/>
        <v>34.059999999999995</v>
      </c>
      <c r="N12" s="250">
        <f t="shared" si="4"/>
        <v>35.089999999999996</v>
      </c>
      <c r="O12" s="250">
        <f t="shared" si="5"/>
        <v>36.129999999999995</v>
      </c>
      <c r="P12" s="250">
        <f t="shared" si="6"/>
        <v>37.22</v>
      </c>
      <c r="V12" s="118"/>
      <c r="Y12" s="116"/>
      <c r="Z12" s="116"/>
    </row>
    <row r="13" spans="1:26" x14ac:dyDescent="0.25">
      <c r="A13" s="126" t="s">
        <v>231</v>
      </c>
      <c r="B13" s="236" t="s">
        <v>232</v>
      </c>
      <c r="C13" s="126" t="s">
        <v>17</v>
      </c>
      <c r="D13" s="116" t="s">
        <v>28</v>
      </c>
      <c r="E13" s="116" t="s">
        <v>29</v>
      </c>
      <c r="F13" s="237">
        <f>ROUNDUP('1 1 2018'!H12*1.0225,2)</f>
        <v>34.059999999999995</v>
      </c>
      <c r="G13" s="237">
        <f>ROUNDUP('1 1 2018'!I12*1.0225,2)</f>
        <v>35.089999999999996</v>
      </c>
      <c r="H13" s="237">
        <f>ROUNDUP('1 1 2018'!J12*1.0225,2)</f>
        <v>36.129999999999995</v>
      </c>
      <c r="I13" s="237">
        <f>ROUNDUP('1 1 2018'!K12*1.0225,2)</f>
        <v>37.22</v>
      </c>
      <c r="J13" s="118"/>
      <c r="K13" s="240" t="str">
        <f t="shared" si="1"/>
        <v>04910C</v>
      </c>
      <c r="L13" s="240" t="str">
        <f t="shared" si="2"/>
        <v>Foreman Sewer Construction</v>
      </c>
      <c r="M13" s="250">
        <f t="shared" si="3"/>
        <v>34.059999999999995</v>
      </c>
      <c r="N13" s="250">
        <f t="shared" si="4"/>
        <v>35.089999999999996</v>
      </c>
      <c r="O13" s="250">
        <f t="shared" si="5"/>
        <v>36.129999999999995</v>
      </c>
      <c r="P13" s="250">
        <f t="shared" si="6"/>
        <v>37.22</v>
      </c>
      <c r="V13" s="118"/>
      <c r="Y13" s="116"/>
      <c r="Z13" s="116"/>
    </row>
    <row r="14" spans="1:26" x14ac:dyDescent="0.25">
      <c r="A14" s="126" t="s">
        <v>231</v>
      </c>
      <c r="B14" s="236" t="s">
        <v>232</v>
      </c>
      <c r="C14" s="126" t="s">
        <v>17</v>
      </c>
      <c r="D14" s="116" t="s">
        <v>31</v>
      </c>
      <c r="E14" s="116" t="s">
        <v>32</v>
      </c>
      <c r="F14" s="237">
        <f>ROUNDUP('1 1 2018'!H13*1.0225,2)</f>
        <v>34.059999999999995</v>
      </c>
      <c r="G14" s="237">
        <f>ROUNDUP('1 1 2018'!I13*1.0225,2)</f>
        <v>35.089999999999996</v>
      </c>
      <c r="H14" s="237">
        <f>ROUNDUP('1 1 2018'!J13*1.0225,2)</f>
        <v>36.129999999999995</v>
      </c>
      <c r="I14" s="237">
        <f>ROUNDUP('1 1 2018'!K13*1.0225,2)</f>
        <v>37.22</v>
      </c>
      <c r="J14" s="118"/>
      <c r="K14" s="240" t="str">
        <f t="shared" si="1"/>
        <v>04920C</v>
      </c>
      <c r="L14" s="240" t="str">
        <f t="shared" si="2"/>
        <v>Foreman Sewer Maintenance</v>
      </c>
      <c r="M14" s="250">
        <f t="shared" si="3"/>
        <v>34.059999999999995</v>
      </c>
      <c r="N14" s="250">
        <f t="shared" si="4"/>
        <v>35.089999999999996</v>
      </c>
      <c r="O14" s="250">
        <f t="shared" si="5"/>
        <v>36.129999999999995</v>
      </c>
      <c r="P14" s="250">
        <f t="shared" si="6"/>
        <v>37.22</v>
      </c>
      <c r="V14" s="118"/>
      <c r="Y14" s="116"/>
      <c r="Z14" s="116"/>
    </row>
    <row r="15" spans="1:26" x14ac:dyDescent="0.25">
      <c r="A15" s="126" t="s">
        <v>231</v>
      </c>
      <c r="B15" s="236" t="s">
        <v>232</v>
      </c>
      <c r="C15" s="126" t="s">
        <v>17</v>
      </c>
      <c r="D15" s="116" t="s">
        <v>149</v>
      </c>
      <c r="E15" s="116" t="s">
        <v>30</v>
      </c>
      <c r="F15" s="237">
        <v>34.059999999999995</v>
      </c>
      <c r="G15" s="237">
        <v>35.089999999999996</v>
      </c>
      <c r="H15" s="237">
        <v>36.129999999999995</v>
      </c>
      <c r="I15" s="237">
        <v>37.22</v>
      </c>
      <c r="J15" s="118"/>
      <c r="K15" s="240" t="str">
        <f t="shared" si="1"/>
        <v>04915C</v>
      </c>
      <c r="L15" s="240" t="str">
        <f t="shared" si="2"/>
        <v>Foreman Sewer Construction &amp; Maintenance</v>
      </c>
      <c r="M15" s="250">
        <f t="shared" si="3"/>
        <v>34.059999999999995</v>
      </c>
      <c r="N15" s="250">
        <f t="shared" si="4"/>
        <v>35.089999999999996</v>
      </c>
      <c r="O15" s="250">
        <f t="shared" si="5"/>
        <v>36.129999999999995</v>
      </c>
      <c r="P15" s="250">
        <f t="shared" si="6"/>
        <v>37.22</v>
      </c>
      <c r="V15" s="118"/>
      <c r="Y15" s="116"/>
      <c r="Z15" s="116"/>
    </row>
    <row r="16" spans="1:26" x14ac:dyDescent="0.25">
      <c r="A16" s="126" t="s">
        <v>231</v>
      </c>
      <c r="B16" s="236" t="s">
        <v>232</v>
      </c>
      <c r="C16" s="126" t="s">
        <v>17</v>
      </c>
      <c r="D16" s="116" t="s">
        <v>148</v>
      </c>
      <c r="E16" s="116" t="s">
        <v>150</v>
      </c>
      <c r="F16" s="237">
        <v>34.059999999999995</v>
      </c>
      <c r="G16" s="237">
        <v>35.089999999999996</v>
      </c>
      <c r="H16" s="237">
        <v>36.129999999999995</v>
      </c>
      <c r="I16" s="237">
        <v>37.22</v>
      </c>
      <c r="J16" s="118"/>
      <c r="K16" s="240" t="str">
        <f t="shared" si="1"/>
        <v>04925C</v>
      </c>
      <c r="L16" s="240" t="str">
        <f t="shared" si="2"/>
        <v>Foreman Storm Sewer Infrastructure</v>
      </c>
      <c r="M16" s="250">
        <f t="shared" si="3"/>
        <v>34.059999999999995</v>
      </c>
      <c r="N16" s="250">
        <f t="shared" si="4"/>
        <v>35.089999999999996</v>
      </c>
      <c r="O16" s="250">
        <f t="shared" si="5"/>
        <v>36.129999999999995</v>
      </c>
      <c r="P16" s="250">
        <f t="shared" si="6"/>
        <v>37.22</v>
      </c>
      <c r="V16" s="118"/>
      <c r="Y16" s="116"/>
      <c r="Z16" s="116"/>
    </row>
    <row r="17" spans="1:27" x14ac:dyDescent="0.25">
      <c r="A17" s="126" t="s">
        <v>231</v>
      </c>
      <c r="B17" s="236" t="s">
        <v>232</v>
      </c>
      <c r="C17" s="126" t="s">
        <v>17</v>
      </c>
      <c r="D17" s="116" t="s">
        <v>33</v>
      </c>
      <c r="E17" s="116" t="s">
        <v>139</v>
      </c>
      <c r="F17" s="237">
        <f>ROUNDUP('1 1 2018'!H16*1.0225,2)</f>
        <v>34.059999999999995</v>
      </c>
      <c r="G17" s="237">
        <f>ROUNDUP('1 1 2018'!I16*1.0225,2)</f>
        <v>35.089999999999996</v>
      </c>
      <c r="H17" s="237">
        <f>ROUNDUP('1 1 2018'!J16*1.0225,2)</f>
        <v>36.129999999999995</v>
      </c>
      <c r="I17" s="237">
        <f>ROUNDUP('1 1 2018'!K16*1.0225,2)</f>
        <v>37.22</v>
      </c>
      <c r="J17" s="118"/>
      <c r="K17" s="240" t="str">
        <f t="shared" si="1"/>
        <v>04960C</v>
      </c>
      <c r="L17" s="240" t="str">
        <f t="shared" si="2"/>
        <v>Foreman Solid Waste-Recycling</v>
      </c>
      <c r="M17" s="250">
        <f t="shared" si="3"/>
        <v>34.059999999999995</v>
      </c>
      <c r="N17" s="250">
        <f t="shared" si="4"/>
        <v>35.089999999999996</v>
      </c>
      <c r="O17" s="250">
        <f t="shared" si="5"/>
        <v>36.129999999999995</v>
      </c>
      <c r="P17" s="250">
        <f t="shared" si="6"/>
        <v>37.22</v>
      </c>
      <c r="V17" s="118"/>
      <c r="Y17" s="116"/>
      <c r="Z17" s="116"/>
    </row>
    <row r="18" spans="1:27" x14ac:dyDescent="0.25">
      <c r="A18" s="126" t="s">
        <v>231</v>
      </c>
      <c r="B18" s="236" t="s">
        <v>232</v>
      </c>
      <c r="C18" s="126" t="s">
        <v>17</v>
      </c>
      <c r="D18" s="116" t="s">
        <v>35</v>
      </c>
      <c r="E18" s="116" t="s">
        <v>36</v>
      </c>
      <c r="F18" s="237">
        <f>ROUNDUP('1 1 2018'!H17*1.0225,2)</f>
        <v>34.059999999999995</v>
      </c>
      <c r="G18" s="237">
        <f>ROUNDUP('1 1 2018'!I17*1.0225,2)</f>
        <v>35.089999999999996</v>
      </c>
      <c r="H18" s="237">
        <f>ROUNDUP('1 1 2018'!J17*1.0225,2)</f>
        <v>36.129999999999995</v>
      </c>
      <c r="I18" s="237">
        <f>ROUNDUP('1 1 2018'!K17*1.0225,2)</f>
        <v>37.22</v>
      </c>
      <c r="J18" s="118"/>
      <c r="K18" s="240" t="str">
        <f t="shared" si="1"/>
        <v>04980C</v>
      </c>
      <c r="L18" s="240" t="str">
        <f t="shared" si="2"/>
        <v>Foreman Street Maintenance &amp; Repair</v>
      </c>
      <c r="M18" s="250">
        <f t="shared" si="3"/>
        <v>34.059999999999995</v>
      </c>
      <c r="N18" s="250">
        <f t="shared" si="4"/>
        <v>35.089999999999996</v>
      </c>
      <c r="O18" s="250">
        <f t="shared" si="5"/>
        <v>36.129999999999995</v>
      </c>
      <c r="P18" s="250">
        <f t="shared" si="6"/>
        <v>37.22</v>
      </c>
      <c r="V18" s="118"/>
      <c r="Y18" s="116"/>
      <c r="Z18" s="116"/>
    </row>
    <row r="19" spans="1:27" x14ac:dyDescent="0.25">
      <c r="A19" s="126" t="s">
        <v>231</v>
      </c>
      <c r="B19" s="236" t="s">
        <v>232</v>
      </c>
      <c r="C19" s="126" t="s">
        <v>17</v>
      </c>
      <c r="D19" s="116" t="s">
        <v>37</v>
      </c>
      <c r="E19" s="116" t="s">
        <v>38</v>
      </c>
      <c r="F19" s="237">
        <f>ROUNDUP('1 1 2018'!H18*1.0225,2)</f>
        <v>34.059999999999995</v>
      </c>
      <c r="G19" s="237">
        <f>ROUNDUP('1 1 2018'!I18*1.0225,2)</f>
        <v>35.089999999999996</v>
      </c>
      <c r="H19" s="237">
        <f>ROUNDUP('1 1 2018'!J18*1.0225,2)</f>
        <v>36.129999999999995</v>
      </c>
      <c r="I19" s="237">
        <f>ROUNDUP('1 1 2018'!K18*1.0225,2)</f>
        <v>37.22</v>
      </c>
      <c r="J19" s="118"/>
      <c r="K19" s="240" t="str">
        <f t="shared" si="1"/>
        <v>05020C</v>
      </c>
      <c r="L19" s="240" t="str">
        <f t="shared" si="2"/>
        <v>Foreman Water Main Construction</v>
      </c>
      <c r="M19" s="250">
        <f t="shared" si="3"/>
        <v>34.059999999999995</v>
      </c>
      <c r="N19" s="250">
        <f t="shared" si="4"/>
        <v>35.089999999999996</v>
      </c>
      <c r="O19" s="250">
        <f t="shared" si="5"/>
        <v>36.129999999999995</v>
      </c>
      <c r="P19" s="250">
        <f t="shared" si="6"/>
        <v>37.22</v>
      </c>
      <c r="V19" s="118"/>
      <c r="Y19" s="116"/>
      <c r="Z19" s="116"/>
    </row>
    <row r="20" spans="1:27" x14ac:dyDescent="0.25">
      <c r="A20" s="126" t="s">
        <v>231</v>
      </c>
      <c r="B20" s="236" t="s">
        <v>232</v>
      </c>
      <c r="C20" s="126" t="s">
        <v>17</v>
      </c>
      <c r="D20" s="116" t="s">
        <v>155</v>
      </c>
      <c r="E20" s="116" t="s">
        <v>227</v>
      </c>
      <c r="F20" s="237">
        <v>34.059999999999995</v>
      </c>
      <c r="G20" s="237">
        <v>35.089999999999996</v>
      </c>
      <c r="H20" s="237">
        <v>36.129999999999995</v>
      </c>
      <c r="I20" s="237">
        <v>37.22</v>
      </c>
      <c r="J20" s="118"/>
      <c r="K20" s="240" t="str">
        <f t="shared" si="1"/>
        <v>05030C</v>
      </c>
      <c r="L20" s="240" t="str">
        <f t="shared" si="2"/>
        <v>Foreman Water Distribution System</v>
      </c>
      <c r="M20" s="250">
        <f t="shared" si="3"/>
        <v>34.059999999999995</v>
      </c>
      <c r="N20" s="250">
        <f t="shared" si="4"/>
        <v>35.089999999999996</v>
      </c>
      <c r="O20" s="250">
        <f t="shared" si="5"/>
        <v>36.129999999999995</v>
      </c>
      <c r="P20" s="250">
        <f t="shared" si="6"/>
        <v>37.22</v>
      </c>
      <c r="V20" s="118"/>
      <c r="Y20" s="116"/>
      <c r="Z20" s="116"/>
    </row>
    <row r="21" spans="1:27" x14ac:dyDescent="0.25">
      <c r="E21" s="122" t="s">
        <v>126</v>
      </c>
      <c r="F21" s="127"/>
      <c r="G21" s="126"/>
      <c r="H21" s="126"/>
      <c r="I21" s="128"/>
      <c r="J21" s="128"/>
      <c r="M21" s="250"/>
      <c r="N21" s="250"/>
      <c r="O21" s="250"/>
      <c r="P21" s="250"/>
      <c r="W21" s="116"/>
      <c r="X21" s="116"/>
      <c r="AA21" s="118"/>
    </row>
    <row r="22" spans="1:27" ht="16.5" thickBot="1" x14ac:dyDescent="0.3">
      <c r="A22" s="219"/>
      <c r="B22" s="219"/>
      <c r="C22" s="161"/>
      <c r="D22" s="161"/>
      <c r="E22" s="160"/>
      <c r="F22" s="161"/>
      <c r="G22" s="220"/>
      <c r="H22" s="220"/>
      <c r="I22" s="220"/>
      <c r="J22" s="160"/>
      <c r="M22" s="250"/>
      <c r="N22" s="250"/>
      <c r="O22" s="250"/>
      <c r="P22" s="250"/>
      <c r="Z22" s="116"/>
    </row>
    <row r="23" spans="1:27" x14ac:dyDescent="0.25">
      <c r="A23" s="132"/>
      <c r="B23" s="132"/>
      <c r="C23" s="133"/>
      <c r="D23" s="133"/>
      <c r="E23" s="134"/>
      <c r="F23" s="133"/>
      <c r="G23" s="218"/>
      <c r="H23" s="218"/>
      <c r="I23" s="218"/>
      <c r="J23" s="134"/>
      <c r="Z23" s="116"/>
    </row>
    <row r="24" spans="1:27" x14ac:dyDescent="0.25">
      <c r="A24" s="132" t="s">
        <v>42</v>
      </c>
      <c r="B24" s="132"/>
      <c r="D24" s="133"/>
      <c r="E24" s="134"/>
      <c r="F24" s="133"/>
      <c r="G24" s="126"/>
      <c r="H24" s="126"/>
      <c r="I24" s="126"/>
      <c r="J24" s="126"/>
    </row>
    <row r="25" spans="1:27" x14ac:dyDescent="0.25">
      <c r="A25" s="135" t="s">
        <v>117</v>
      </c>
      <c r="B25" s="135"/>
      <c r="C25" s="130"/>
      <c r="D25" s="129">
        <f>'1 1 2018'!C22*1.0225</f>
        <v>1.4093522292005403</v>
      </c>
      <c r="E25" s="130" t="s">
        <v>44</v>
      </c>
      <c r="F25" s="137"/>
      <c r="G25" s="137"/>
      <c r="H25" s="137"/>
      <c r="I25" s="137"/>
      <c r="J25" s="137"/>
      <c r="K25" s="243" t="s">
        <v>182</v>
      </c>
      <c r="L25" s="243" t="s">
        <v>181</v>
      </c>
      <c r="M25" s="252">
        <v>1.409</v>
      </c>
    </row>
    <row r="26" spans="1:27" x14ac:dyDescent="0.25">
      <c r="A26" s="134"/>
      <c r="B26" s="134"/>
      <c r="C26" s="193" t="s">
        <v>45</v>
      </c>
      <c r="D26" s="138"/>
      <c r="E26" s="194"/>
      <c r="F26" s="138"/>
      <c r="G26" s="138"/>
      <c r="H26" s="138"/>
      <c r="I26" s="138"/>
      <c r="J26" s="138"/>
      <c r="K26" s="243" t="s">
        <v>183</v>
      </c>
      <c r="L26" s="243" t="s">
        <v>184</v>
      </c>
      <c r="M26" s="252">
        <v>1.409</v>
      </c>
    </row>
    <row r="27" spans="1:27" x14ac:dyDescent="0.25">
      <c r="C27" s="193"/>
      <c r="D27" s="138"/>
      <c r="E27" s="194"/>
      <c r="F27" s="138"/>
      <c r="G27" s="138"/>
      <c r="H27" s="138"/>
      <c r="I27" s="138"/>
      <c r="J27" s="138"/>
      <c r="K27" s="244" t="s">
        <v>217</v>
      </c>
      <c r="L27" s="240" t="s">
        <v>218</v>
      </c>
      <c r="M27" s="252">
        <v>1.409</v>
      </c>
    </row>
    <row r="28" spans="1:27" ht="16.5" thickBot="1" x14ac:dyDescent="0.3">
      <c r="A28" s="160"/>
      <c r="B28" s="160"/>
      <c r="C28" s="222"/>
      <c r="D28" s="223"/>
      <c r="E28" s="224"/>
      <c r="F28" s="223"/>
      <c r="G28" s="223"/>
      <c r="H28" s="223"/>
      <c r="I28" s="223"/>
      <c r="J28" s="223"/>
      <c r="K28" s="244"/>
      <c r="M28" s="253"/>
    </row>
    <row r="29" spans="1:27" x14ac:dyDescent="0.25">
      <c r="A29" s="221" t="s">
        <v>127</v>
      </c>
      <c r="B29" s="221"/>
      <c r="C29" s="194" t="s">
        <v>147</v>
      </c>
      <c r="D29" s="138"/>
      <c r="E29" s="194"/>
      <c r="F29" s="138"/>
      <c r="G29" s="138"/>
      <c r="H29" s="138"/>
      <c r="I29" s="138"/>
      <c r="J29" s="138"/>
      <c r="M29" s="254"/>
      <c r="O29" s="246"/>
      <c r="W29" s="125"/>
      <c r="X29" s="125"/>
      <c r="Y29" s="125"/>
      <c r="Z29" s="125"/>
      <c r="AA29" s="125"/>
    </row>
    <row r="30" spans="1:27" s="117" customFormat="1" x14ac:dyDescent="0.25">
      <c r="A30" s="140" t="s">
        <v>118</v>
      </c>
      <c r="B30" s="140"/>
      <c r="C30" s="116"/>
      <c r="D30" s="141"/>
      <c r="E30" s="141"/>
      <c r="F30" s="141"/>
      <c r="G30" s="141"/>
      <c r="H30" s="141"/>
      <c r="I30" s="141"/>
      <c r="J30" s="141"/>
      <c r="K30" s="245"/>
      <c r="L30" s="240"/>
      <c r="M30" s="251"/>
      <c r="N30" s="245"/>
      <c r="O30" s="245"/>
      <c r="P30" s="245"/>
      <c r="Q30" s="116"/>
      <c r="R30" s="116"/>
      <c r="S30" s="116"/>
      <c r="T30" s="116"/>
      <c r="U30" s="116"/>
      <c r="V30" s="116"/>
      <c r="W30" s="125"/>
      <c r="X30" s="125"/>
      <c r="Y30" s="125"/>
      <c r="Z30" s="125"/>
      <c r="AA30" s="143"/>
    </row>
    <row r="31" spans="1:27" s="117" customFormat="1" x14ac:dyDescent="0.25">
      <c r="A31" s="116"/>
      <c r="B31" s="116"/>
      <c r="C31" s="144"/>
      <c r="D31" s="141"/>
      <c r="E31" s="177" t="s">
        <v>48</v>
      </c>
      <c r="F31" s="178"/>
      <c r="G31" s="177" t="s">
        <v>49</v>
      </c>
      <c r="H31" s="177"/>
      <c r="I31" s="141"/>
      <c r="J31" s="141"/>
      <c r="K31" s="245"/>
      <c r="L31" s="240"/>
      <c r="M31" s="251"/>
      <c r="N31" s="245"/>
      <c r="O31" s="245"/>
      <c r="P31" s="245"/>
      <c r="Q31" s="116"/>
      <c r="R31" s="116"/>
      <c r="S31" s="116"/>
      <c r="T31" s="116"/>
      <c r="U31" s="116"/>
      <c r="V31" s="116"/>
      <c r="W31" s="125"/>
      <c r="X31" s="125"/>
      <c r="Y31" s="125"/>
      <c r="Z31" s="125"/>
      <c r="AA31" s="143"/>
    </row>
    <row r="32" spans="1:27" s="117" customFormat="1" ht="94.5" x14ac:dyDescent="0.25">
      <c r="A32" s="116"/>
      <c r="B32" s="116"/>
      <c r="C32" s="144"/>
      <c r="D32" s="141"/>
      <c r="E32" s="145"/>
      <c r="F32" s="146"/>
      <c r="G32" s="180" t="s">
        <v>50</v>
      </c>
      <c r="H32" s="180" t="s">
        <v>128</v>
      </c>
      <c r="I32" s="141"/>
      <c r="J32" s="141"/>
      <c r="K32" s="245"/>
      <c r="L32" s="240"/>
      <c r="M32" s="251"/>
      <c r="N32" s="245"/>
      <c r="O32" s="245"/>
      <c r="P32" s="245"/>
      <c r="Q32" s="116"/>
      <c r="R32" s="116"/>
      <c r="S32" s="116"/>
      <c r="T32" s="116"/>
      <c r="U32" s="116"/>
      <c r="V32" s="116"/>
      <c r="W32" s="125"/>
      <c r="X32" s="125"/>
      <c r="Y32" s="125"/>
      <c r="Z32" s="125"/>
      <c r="AA32" s="143"/>
    </row>
    <row r="33" spans="1:27" s="117" customFormat="1" x14ac:dyDescent="0.25">
      <c r="A33" s="116"/>
      <c r="B33" s="116"/>
      <c r="C33" s="144"/>
      <c r="D33" s="141"/>
      <c r="E33" s="148" t="s">
        <v>52</v>
      </c>
      <c r="F33" s="141"/>
      <c r="G33" s="389">
        <v>0.47499999999999998</v>
      </c>
      <c r="H33" s="128"/>
      <c r="I33" s="141"/>
      <c r="J33" s="150"/>
      <c r="K33" s="245" t="s">
        <v>185</v>
      </c>
      <c r="L33" s="240" t="s">
        <v>186</v>
      </c>
      <c r="M33" s="251">
        <v>0.47499999999999998</v>
      </c>
      <c r="N33" s="245"/>
      <c r="O33" s="245"/>
      <c r="P33" s="245"/>
      <c r="Q33" s="116"/>
      <c r="R33" s="116"/>
      <c r="S33" s="116"/>
      <c r="T33" s="116"/>
      <c r="U33" s="116"/>
      <c r="V33" s="116"/>
      <c r="W33" s="125"/>
      <c r="X33" s="125"/>
      <c r="Y33" s="125"/>
      <c r="Z33" s="125"/>
      <c r="AA33" s="143"/>
    </row>
    <row r="34" spans="1:27" s="117" customFormat="1" x14ac:dyDescent="0.25">
      <c r="A34" s="116"/>
      <c r="B34" s="116"/>
      <c r="C34" s="144"/>
      <c r="D34" s="141"/>
      <c r="E34" s="148" t="s">
        <v>53</v>
      </c>
      <c r="F34" s="151"/>
      <c r="G34" s="389">
        <v>0.7</v>
      </c>
      <c r="H34" s="389">
        <v>1.33</v>
      </c>
      <c r="I34" s="141"/>
      <c r="J34" s="150"/>
      <c r="K34" s="245" t="s">
        <v>187</v>
      </c>
      <c r="L34" s="240" t="s">
        <v>188</v>
      </c>
      <c r="M34" s="251">
        <v>0.7</v>
      </c>
      <c r="N34" s="245"/>
      <c r="O34" s="245"/>
      <c r="P34" s="245"/>
      <c r="Q34" s="116"/>
      <c r="R34" s="116"/>
      <c r="S34" s="116"/>
      <c r="T34" s="116"/>
      <c r="U34" s="116"/>
      <c r="V34" s="116"/>
      <c r="W34" s="118"/>
      <c r="X34" s="118"/>
      <c r="Y34" s="118"/>
      <c r="Z34" s="118"/>
    </row>
    <row r="35" spans="1:27" s="117" customFormat="1" x14ac:dyDescent="0.25">
      <c r="A35" s="116"/>
      <c r="B35" s="116"/>
      <c r="C35" s="144"/>
      <c r="D35" s="141"/>
      <c r="E35" s="148"/>
      <c r="F35" s="151"/>
      <c r="G35" s="128"/>
      <c r="H35" s="128"/>
      <c r="I35" s="141"/>
      <c r="J35" s="150"/>
      <c r="K35" s="245" t="s">
        <v>189</v>
      </c>
      <c r="L35" s="240" t="s">
        <v>190</v>
      </c>
      <c r="M35" s="251">
        <v>1.33</v>
      </c>
      <c r="N35" s="245"/>
      <c r="O35" s="245"/>
      <c r="P35" s="245"/>
      <c r="Q35" s="116"/>
      <c r="R35" s="116"/>
      <c r="S35" s="116"/>
      <c r="T35" s="116"/>
      <c r="U35" s="116"/>
      <c r="V35" s="116"/>
      <c r="W35" s="118"/>
      <c r="X35" s="118"/>
      <c r="Y35" s="118"/>
      <c r="Z35" s="118"/>
    </row>
    <row r="36" spans="1:27" s="117" customFormat="1" x14ac:dyDescent="0.25">
      <c r="A36" s="116"/>
      <c r="B36" s="116"/>
      <c r="C36" s="144"/>
      <c r="D36" s="141"/>
      <c r="E36" s="141" t="s">
        <v>140</v>
      </c>
      <c r="F36" s="141"/>
      <c r="G36" s="128" t="s">
        <v>55</v>
      </c>
      <c r="H36" s="389">
        <v>1.1399999999999999</v>
      </c>
      <c r="I36" s="141"/>
      <c r="J36" s="150"/>
      <c r="K36" s="245" t="s">
        <v>191</v>
      </c>
      <c r="L36" s="240" t="s">
        <v>192</v>
      </c>
      <c r="M36" s="251">
        <v>1.1399999999999999</v>
      </c>
      <c r="N36" s="245"/>
      <c r="O36" s="245"/>
      <c r="P36" s="245"/>
      <c r="Q36" s="116"/>
      <c r="R36" s="116"/>
      <c r="S36" s="116"/>
      <c r="T36" s="116"/>
      <c r="U36" s="116"/>
      <c r="V36" s="116"/>
      <c r="W36" s="118"/>
      <c r="X36" s="118"/>
      <c r="Y36" s="118"/>
      <c r="Z36" s="118"/>
    </row>
    <row r="37" spans="1:27" s="117" customFormat="1" x14ac:dyDescent="0.25">
      <c r="A37" s="116"/>
      <c r="B37" s="116"/>
      <c r="C37" s="144"/>
      <c r="D37" s="141"/>
      <c r="E37" s="148" t="s">
        <v>56</v>
      </c>
      <c r="F37" s="141"/>
      <c r="G37" s="389">
        <v>1.9590000000000001</v>
      </c>
      <c r="H37" s="128"/>
      <c r="I37" s="141"/>
      <c r="J37" s="150"/>
      <c r="K37" s="245" t="s">
        <v>193</v>
      </c>
      <c r="L37" s="240" t="s">
        <v>194</v>
      </c>
      <c r="M37" s="251">
        <v>1.9590000000000001</v>
      </c>
      <c r="N37" s="245"/>
      <c r="O37" s="245"/>
      <c r="P37" s="245"/>
      <c r="Q37" s="116"/>
      <c r="R37" s="116"/>
      <c r="S37" s="116"/>
      <c r="T37" s="116"/>
      <c r="U37" s="116"/>
      <c r="V37" s="116"/>
      <c r="W37" s="118"/>
      <c r="X37" s="118"/>
      <c r="Y37" s="118"/>
      <c r="Z37" s="118"/>
    </row>
    <row r="38" spans="1:27" s="117" customFormat="1" x14ac:dyDescent="0.25">
      <c r="A38" s="116"/>
      <c r="B38" s="116"/>
      <c r="C38" s="153"/>
      <c r="D38" s="141"/>
      <c r="E38" s="141" t="s">
        <v>57</v>
      </c>
      <c r="F38" s="141"/>
      <c r="G38" s="389">
        <v>1.7490000000000001</v>
      </c>
      <c r="H38" s="239"/>
      <c r="I38" s="141"/>
      <c r="J38" s="141"/>
      <c r="K38" s="245" t="s">
        <v>195</v>
      </c>
      <c r="L38" s="240" t="s">
        <v>196</v>
      </c>
      <c r="M38" s="251">
        <v>1.7490000000000001</v>
      </c>
      <c r="N38" s="245"/>
      <c r="O38" s="245"/>
      <c r="P38" s="245"/>
      <c r="Q38" s="116"/>
      <c r="R38" s="116"/>
      <c r="S38" s="116"/>
      <c r="T38" s="116"/>
      <c r="U38" s="116"/>
      <c r="V38" s="116"/>
      <c r="W38" s="118"/>
      <c r="X38" s="118"/>
      <c r="Y38" s="118"/>
      <c r="Z38" s="118"/>
    </row>
    <row r="39" spans="1:27" s="117" customFormat="1" x14ac:dyDescent="0.25">
      <c r="A39" s="116"/>
      <c r="B39" s="116"/>
      <c r="C39" s="153"/>
      <c r="D39" s="141"/>
      <c r="E39" s="141" t="s">
        <v>58</v>
      </c>
      <c r="F39" s="141"/>
      <c r="G39" s="128">
        <v>1.0957493437499999</v>
      </c>
      <c r="H39" s="239"/>
      <c r="I39" s="141"/>
      <c r="J39" s="141"/>
      <c r="K39" s="245" t="s">
        <v>197</v>
      </c>
      <c r="L39" s="240" t="s">
        <v>198</v>
      </c>
      <c r="M39" s="251">
        <v>1.0960000000000001</v>
      </c>
      <c r="N39" s="245"/>
      <c r="O39" s="245"/>
      <c r="P39" s="245"/>
      <c r="Q39" s="116"/>
      <c r="R39" s="116"/>
      <c r="S39" s="116"/>
      <c r="T39" s="116"/>
      <c r="U39" s="116"/>
      <c r="V39" s="116"/>
      <c r="W39" s="118"/>
      <c r="X39" s="118"/>
      <c r="Y39" s="118"/>
      <c r="Z39" s="118"/>
    </row>
    <row r="40" spans="1:27" s="117" customFormat="1" x14ac:dyDescent="0.25">
      <c r="A40" s="116"/>
      <c r="B40" s="116"/>
      <c r="C40" s="153"/>
      <c r="D40" s="141"/>
      <c r="E40" s="141" t="s">
        <v>59</v>
      </c>
      <c r="F40" s="141"/>
      <c r="G40" s="128">
        <v>1.7940209843749997</v>
      </c>
      <c r="H40" s="239"/>
      <c r="I40" s="141"/>
      <c r="J40" s="141"/>
      <c r="K40" s="245" t="s">
        <v>199</v>
      </c>
      <c r="L40" s="240" t="s">
        <v>200</v>
      </c>
      <c r="M40" s="251">
        <v>1.794</v>
      </c>
      <c r="N40" s="245"/>
      <c r="O40" s="245"/>
      <c r="P40" s="245"/>
      <c r="Q40" s="116"/>
      <c r="R40" s="116"/>
      <c r="S40" s="116"/>
      <c r="T40" s="116"/>
      <c r="U40" s="116"/>
      <c r="V40" s="116"/>
      <c r="W40" s="118"/>
      <c r="X40" s="118"/>
      <c r="Y40" s="118"/>
      <c r="Z40" s="118"/>
    </row>
    <row r="41" spans="1:27" s="117" customFormat="1" x14ac:dyDescent="0.25">
      <c r="A41" s="116"/>
      <c r="B41" s="116"/>
      <c r="C41" s="153"/>
      <c r="D41" s="141"/>
      <c r="E41" s="141"/>
      <c r="F41" s="141"/>
      <c r="G41" s="141"/>
      <c r="H41" s="141"/>
      <c r="I41" s="141"/>
      <c r="J41" s="141"/>
      <c r="K41" s="245"/>
      <c r="L41" s="240"/>
      <c r="M41" s="251"/>
      <c r="N41" s="245"/>
      <c r="O41" s="245"/>
      <c r="P41" s="245"/>
      <c r="Q41" s="116"/>
      <c r="R41" s="116"/>
      <c r="S41" s="116"/>
      <c r="T41" s="116"/>
      <c r="U41" s="116"/>
      <c r="V41" s="116"/>
      <c r="W41" s="118"/>
      <c r="X41" s="118"/>
      <c r="Y41" s="118"/>
      <c r="Z41" s="118"/>
    </row>
    <row r="42" spans="1:27" s="117" customFormat="1" x14ac:dyDescent="0.25">
      <c r="A42" s="116"/>
      <c r="B42" s="116"/>
      <c r="C42" s="114" t="s">
        <v>129</v>
      </c>
      <c r="D42" s="115"/>
      <c r="E42" s="115"/>
      <c r="F42" s="141"/>
      <c r="G42" s="141"/>
      <c r="H42" s="141"/>
      <c r="I42" s="141"/>
      <c r="J42" s="141"/>
      <c r="K42" s="245"/>
      <c r="L42" s="240"/>
      <c r="M42" s="251"/>
      <c r="N42" s="245"/>
      <c r="O42" s="245"/>
      <c r="P42" s="245"/>
      <c r="Q42" s="116"/>
      <c r="R42" s="116"/>
      <c r="S42" s="116"/>
      <c r="T42" s="116"/>
      <c r="U42" s="116"/>
      <c r="V42" s="116"/>
      <c r="W42" s="118"/>
      <c r="X42" s="118"/>
      <c r="Y42" s="118"/>
      <c r="Z42" s="118"/>
    </row>
    <row r="43" spans="1:27" s="117" customFormat="1" x14ac:dyDescent="0.25">
      <c r="A43" s="116"/>
      <c r="B43" s="116"/>
      <c r="C43" s="114" t="s">
        <v>61</v>
      </c>
      <c r="D43" s="115"/>
      <c r="E43" s="115"/>
      <c r="F43" s="141"/>
      <c r="G43" s="141"/>
      <c r="H43" s="141"/>
      <c r="I43" s="141"/>
      <c r="J43" s="141"/>
      <c r="K43" s="245"/>
      <c r="L43" s="240"/>
      <c r="M43" s="251"/>
      <c r="N43" s="245"/>
      <c r="O43" s="245"/>
      <c r="P43" s="245"/>
      <c r="Q43" s="116"/>
      <c r="R43" s="116"/>
      <c r="S43" s="116"/>
      <c r="T43" s="116"/>
      <c r="U43" s="116"/>
      <c r="V43" s="116"/>
      <c r="W43" s="118"/>
      <c r="X43" s="118"/>
      <c r="Y43" s="118"/>
      <c r="Z43" s="118"/>
    </row>
    <row r="44" spans="1:27" s="117" customFormat="1" x14ac:dyDescent="0.25">
      <c r="A44" s="116"/>
      <c r="B44" s="116"/>
      <c r="C44" s="114" t="s">
        <v>62</v>
      </c>
      <c r="D44" s="115"/>
      <c r="E44" s="115"/>
      <c r="F44" s="141"/>
      <c r="G44" s="141"/>
      <c r="H44" s="141"/>
      <c r="I44" s="141"/>
      <c r="J44" s="141"/>
      <c r="K44" s="245"/>
      <c r="L44" s="240"/>
      <c r="M44" s="251"/>
      <c r="N44" s="245"/>
      <c r="O44" s="245"/>
      <c r="P44" s="245"/>
      <c r="Q44" s="116"/>
      <c r="R44" s="116"/>
      <c r="S44" s="116"/>
      <c r="T44" s="116"/>
      <c r="U44" s="116"/>
      <c r="V44" s="116"/>
      <c r="W44" s="118"/>
      <c r="X44" s="118"/>
      <c r="Y44" s="118"/>
      <c r="Z44" s="118"/>
    </row>
    <row r="45" spans="1:27" s="117" customFormat="1" x14ac:dyDescent="0.25">
      <c r="A45" s="116"/>
      <c r="B45" s="116"/>
      <c r="C45" s="114" t="s">
        <v>130</v>
      </c>
      <c r="D45" s="115"/>
      <c r="E45" s="115"/>
      <c r="F45" s="141"/>
      <c r="G45" s="141"/>
      <c r="H45" s="141"/>
      <c r="I45" s="141"/>
      <c r="J45" s="141"/>
      <c r="K45" s="245"/>
      <c r="L45" s="240"/>
      <c r="M45" s="251"/>
      <c r="N45" s="245"/>
      <c r="O45" s="245"/>
      <c r="P45" s="245"/>
      <c r="Q45" s="116"/>
      <c r="R45" s="116"/>
      <c r="S45" s="116"/>
      <c r="T45" s="116"/>
      <c r="U45" s="116"/>
      <c r="V45" s="116"/>
      <c r="W45" s="118"/>
      <c r="X45" s="118"/>
      <c r="Y45" s="118"/>
      <c r="Z45" s="118"/>
    </row>
    <row r="46" spans="1:27" s="117" customFormat="1" x14ac:dyDescent="0.25">
      <c r="A46" s="116"/>
      <c r="B46" s="116"/>
      <c r="C46" s="114" t="s">
        <v>64</v>
      </c>
      <c r="D46" s="115"/>
      <c r="E46" s="115"/>
      <c r="F46" s="141"/>
      <c r="G46" s="141"/>
      <c r="H46" s="141"/>
      <c r="I46" s="141"/>
      <c r="J46" s="141"/>
      <c r="K46" s="245"/>
      <c r="L46" s="240"/>
      <c r="M46" s="251"/>
      <c r="N46" s="245"/>
      <c r="O46" s="245"/>
      <c r="P46" s="245"/>
      <c r="Q46" s="116"/>
      <c r="R46" s="116"/>
      <c r="S46" s="116"/>
      <c r="T46" s="116"/>
      <c r="U46" s="116"/>
      <c r="V46" s="116"/>
      <c r="W46" s="118"/>
      <c r="X46" s="118"/>
      <c r="Y46" s="118"/>
      <c r="Z46" s="118"/>
    </row>
    <row r="47" spans="1:27" s="117" customFormat="1" x14ac:dyDescent="0.25">
      <c r="A47" s="116"/>
      <c r="B47" s="116"/>
      <c r="C47" s="114" t="s">
        <v>131</v>
      </c>
      <c r="D47" s="115"/>
      <c r="E47" s="115"/>
      <c r="F47" s="141"/>
      <c r="G47" s="141"/>
      <c r="H47" s="141"/>
      <c r="I47" s="141"/>
      <c r="J47" s="141"/>
      <c r="K47" s="245"/>
      <c r="L47" s="240"/>
      <c r="M47" s="251"/>
      <c r="N47" s="245"/>
      <c r="O47" s="245"/>
      <c r="P47" s="245"/>
      <c r="Q47" s="116"/>
      <c r="R47" s="116"/>
      <c r="S47" s="116"/>
      <c r="T47" s="116"/>
      <c r="U47" s="116"/>
      <c r="V47" s="116"/>
      <c r="W47" s="118"/>
      <c r="X47" s="118"/>
      <c r="Y47" s="118"/>
      <c r="Z47" s="118"/>
    </row>
    <row r="48" spans="1:27" s="117" customFormat="1" x14ac:dyDescent="0.25">
      <c r="A48" s="116"/>
      <c r="B48" s="116"/>
      <c r="C48" s="176" t="s">
        <v>66</v>
      </c>
      <c r="D48" s="115"/>
      <c r="E48" s="115"/>
      <c r="F48" s="141"/>
      <c r="G48" s="141"/>
      <c r="H48" s="141"/>
      <c r="I48" s="141"/>
      <c r="J48" s="141"/>
      <c r="K48" s="245"/>
      <c r="L48" s="240"/>
      <c r="M48" s="251"/>
      <c r="N48" s="245"/>
      <c r="O48" s="245"/>
      <c r="P48" s="245"/>
      <c r="Q48" s="116"/>
      <c r="R48" s="116"/>
      <c r="S48" s="116"/>
      <c r="T48" s="116"/>
      <c r="U48" s="116"/>
      <c r="V48" s="116"/>
      <c r="W48" s="118"/>
      <c r="X48" s="118"/>
      <c r="Y48" s="118"/>
      <c r="Z48" s="118"/>
    </row>
    <row r="49" spans="1:26" s="117" customFormat="1" x14ac:dyDescent="0.25">
      <c r="A49" s="116"/>
      <c r="B49" s="116"/>
      <c r="C49" s="176" t="s">
        <v>67</v>
      </c>
      <c r="D49" s="115"/>
      <c r="E49" s="115"/>
      <c r="F49" s="141"/>
      <c r="G49" s="141"/>
      <c r="H49" s="141"/>
      <c r="I49" s="141"/>
      <c r="J49" s="141"/>
      <c r="K49" s="245"/>
      <c r="L49" s="240"/>
      <c r="M49" s="251"/>
      <c r="N49" s="245"/>
      <c r="O49" s="245"/>
      <c r="P49" s="245"/>
      <c r="Q49" s="116"/>
      <c r="R49" s="116"/>
      <c r="S49" s="116"/>
      <c r="T49" s="116"/>
      <c r="U49" s="116"/>
      <c r="V49" s="116"/>
      <c r="W49" s="118"/>
      <c r="X49" s="118"/>
      <c r="Y49" s="118"/>
      <c r="Z49" s="118"/>
    </row>
    <row r="50" spans="1:26" s="117" customFormat="1" x14ac:dyDescent="0.25">
      <c r="A50" s="116"/>
      <c r="B50" s="116"/>
      <c r="C50" s="114" t="s">
        <v>132</v>
      </c>
      <c r="D50" s="115"/>
      <c r="E50" s="115"/>
      <c r="F50" s="141"/>
      <c r="G50" s="141"/>
      <c r="H50" s="141"/>
      <c r="I50" s="141"/>
      <c r="J50" s="141"/>
      <c r="K50" s="245"/>
      <c r="L50" s="240"/>
      <c r="M50" s="251"/>
      <c r="N50" s="245"/>
      <c r="O50" s="245"/>
      <c r="P50" s="245"/>
      <c r="Q50" s="116"/>
      <c r="R50" s="116"/>
      <c r="S50" s="116"/>
      <c r="T50" s="116"/>
      <c r="U50" s="116"/>
      <c r="V50" s="116"/>
      <c r="W50" s="118"/>
      <c r="X50" s="118"/>
      <c r="Y50" s="118"/>
      <c r="Z50" s="118"/>
    </row>
    <row r="51" spans="1:26" s="117" customFormat="1" x14ac:dyDescent="0.25">
      <c r="A51" s="116"/>
      <c r="B51" s="116"/>
      <c r="C51" s="114" t="s">
        <v>133</v>
      </c>
      <c r="D51" s="115"/>
      <c r="E51" s="115"/>
      <c r="F51" s="141"/>
      <c r="G51" s="141"/>
      <c r="H51" s="141"/>
      <c r="I51" s="141"/>
      <c r="J51" s="141"/>
      <c r="K51" s="245"/>
      <c r="L51" s="240"/>
      <c r="M51" s="251"/>
      <c r="N51" s="245"/>
      <c r="O51" s="245"/>
      <c r="P51" s="245"/>
      <c r="Q51" s="116"/>
      <c r="R51" s="116"/>
      <c r="S51" s="116"/>
      <c r="T51" s="116"/>
      <c r="U51" s="116"/>
      <c r="V51" s="116"/>
      <c r="W51" s="118"/>
      <c r="X51" s="118"/>
      <c r="Y51" s="118"/>
      <c r="Z51" s="118"/>
    </row>
    <row r="52" spans="1:26" s="117" customFormat="1" x14ac:dyDescent="0.25">
      <c r="A52" s="116"/>
      <c r="B52" s="116"/>
      <c r="C52" s="114" t="s">
        <v>141</v>
      </c>
      <c r="D52" s="115"/>
      <c r="E52" s="115"/>
      <c r="F52" s="141"/>
      <c r="G52" s="141"/>
      <c r="H52" s="141"/>
      <c r="I52" s="141"/>
      <c r="J52" s="141"/>
      <c r="K52" s="245"/>
      <c r="L52" s="240"/>
      <c r="M52" s="251"/>
      <c r="N52" s="245"/>
      <c r="O52" s="245"/>
      <c r="P52" s="245"/>
      <c r="Q52" s="116"/>
      <c r="R52" s="116"/>
      <c r="S52" s="116"/>
      <c r="T52" s="116"/>
      <c r="U52" s="116"/>
      <c r="V52" s="116"/>
      <c r="W52" s="118"/>
      <c r="X52" s="118"/>
      <c r="Y52" s="118"/>
      <c r="Z52" s="118"/>
    </row>
    <row r="53" spans="1:26" s="117" customFormat="1" x14ac:dyDescent="0.25">
      <c r="A53" s="116"/>
      <c r="B53" s="116"/>
      <c r="C53" s="114" t="s">
        <v>142</v>
      </c>
      <c r="D53" s="113"/>
      <c r="E53" s="113"/>
      <c r="F53" s="116"/>
      <c r="G53" s="116"/>
      <c r="H53" s="116"/>
      <c r="I53" s="116"/>
      <c r="J53" s="116"/>
      <c r="K53" s="240"/>
      <c r="L53" s="240"/>
      <c r="M53" s="251"/>
      <c r="N53" s="245"/>
      <c r="O53" s="245"/>
      <c r="P53" s="245"/>
      <c r="Q53" s="116"/>
      <c r="R53" s="116"/>
      <c r="S53" s="116"/>
      <c r="T53" s="116"/>
      <c r="U53" s="116"/>
      <c r="V53" s="116"/>
      <c r="W53" s="118"/>
      <c r="X53" s="118"/>
      <c r="Y53" s="118"/>
      <c r="Z53" s="118"/>
    </row>
    <row r="54" spans="1:26" s="117" customFormat="1" x14ac:dyDescent="0.25">
      <c r="A54" s="116"/>
      <c r="B54" s="116"/>
      <c r="C54" s="114" t="s">
        <v>72</v>
      </c>
      <c r="D54" s="113"/>
      <c r="E54" s="113"/>
      <c r="F54" s="116"/>
      <c r="G54" s="116"/>
      <c r="H54" s="116"/>
      <c r="I54" s="116"/>
      <c r="J54" s="116"/>
      <c r="K54" s="240"/>
      <c r="L54" s="240"/>
      <c r="M54" s="251"/>
      <c r="N54" s="245"/>
      <c r="O54" s="245"/>
      <c r="P54" s="245"/>
      <c r="Q54" s="116"/>
      <c r="R54" s="116"/>
      <c r="S54" s="116"/>
      <c r="T54" s="116"/>
      <c r="U54" s="116"/>
      <c r="V54" s="116"/>
      <c r="W54" s="118"/>
      <c r="X54" s="118"/>
      <c r="Y54" s="118"/>
      <c r="Z54" s="118"/>
    </row>
    <row r="55" spans="1:26" s="117" customFormat="1" x14ac:dyDescent="0.25">
      <c r="A55" s="116"/>
      <c r="B55" s="116"/>
      <c r="C55" s="114" t="s">
        <v>134</v>
      </c>
      <c r="D55" s="113"/>
      <c r="E55" s="113"/>
      <c r="F55" s="116"/>
      <c r="G55" s="116"/>
      <c r="H55" s="116"/>
      <c r="I55" s="116"/>
      <c r="J55" s="116"/>
      <c r="K55" s="240"/>
      <c r="L55" s="240"/>
      <c r="M55" s="251"/>
      <c r="N55" s="245"/>
      <c r="O55" s="245"/>
      <c r="P55" s="245"/>
      <c r="Q55" s="116"/>
      <c r="R55" s="116"/>
      <c r="S55" s="116"/>
      <c r="T55" s="116"/>
      <c r="U55" s="116"/>
      <c r="V55" s="116"/>
      <c r="W55" s="118"/>
      <c r="X55" s="118"/>
      <c r="Y55" s="118"/>
      <c r="Z55" s="118"/>
    </row>
    <row r="56" spans="1:26" s="117" customFormat="1" x14ac:dyDescent="0.25">
      <c r="A56" s="116"/>
      <c r="B56" s="116"/>
      <c r="C56" s="114" t="s">
        <v>74</v>
      </c>
      <c r="D56" s="113"/>
      <c r="E56" s="113"/>
      <c r="F56" s="116"/>
      <c r="G56" s="116"/>
      <c r="H56" s="116"/>
      <c r="I56" s="116"/>
      <c r="J56" s="116"/>
      <c r="K56" s="240"/>
      <c r="L56" s="240"/>
      <c r="M56" s="251"/>
      <c r="N56" s="245"/>
      <c r="O56" s="245"/>
      <c r="P56" s="245"/>
      <c r="Q56" s="116"/>
      <c r="R56" s="116"/>
      <c r="S56" s="116"/>
      <c r="T56" s="116"/>
      <c r="U56" s="116"/>
      <c r="V56" s="116"/>
      <c r="W56" s="118"/>
      <c r="X56" s="118"/>
      <c r="Y56" s="118"/>
      <c r="Z56" s="118"/>
    </row>
    <row r="57" spans="1:26" s="117" customFormat="1" x14ac:dyDescent="0.25">
      <c r="A57" s="116"/>
      <c r="B57" s="116"/>
      <c r="C57" s="114" t="s">
        <v>143</v>
      </c>
      <c r="D57" s="113"/>
      <c r="E57" s="113"/>
      <c r="F57" s="116"/>
      <c r="G57" s="116"/>
      <c r="H57" s="116"/>
      <c r="I57" s="116"/>
      <c r="J57" s="116"/>
      <c r="K57" s="240"/>
      <c r="L57" s="240"/>
      <c r="M57" s="251"/>
      <c r="N57" s="245"/>
      <c r="O57" s="245"/>
      <c r="P57" s="245"/>
      <c r="Q57" s="116"/>
      <c r="R57" s="116"/>
      <c r="S57" s="116"/>
      <c r="T57" s="116"/>
      <c r="U57" s="116"/>
      <c r="V57" s="116"/>
      <c r="W57" s="118"/>
      <c r="X57" s="118"/>
      <c r="Y57" s="118"/>
      <c r="Z57" s="118"/>
    </row>
    <row r="58" spans="1:26" s="117" customFormat="1" x14ac:dyDescent="0.25">
      <c r="A58" s="116"/>
      <c r="B58" s="116"/>
      <c r="C58" s="114" t="s">
        <v>76</v>
      </c>
      <c r="D58" s="113"/>
      <c r="E58" s="113"/>
      <c r="F58" s="116"/>
      <c r="G58" s="116"/>
      <c r="H58" s="116"/>
      <c r="I58" s="116"/>
      <c r="J58" s="116"/>
      <c r="K58" s="240"/>
      <c r="L58" s="240"/>
      <c r="M58" s="251"/>
      <c r="N58" s="245"/>
      <c r="O58" s="245"/>
      <c r="P58" s="245"/>
      <c r="Q58" s="116"/>
      <c r="R58" s="116"/>
      <c r="S58" s="116"/>
      <c r="T58" s="116"/>
      <c r="U58" s="116"/>
      <c r="V58" s="116"/>
      <c r="W58" s="118"/>
      <c r="X58" s="118"/>
      <c r="Y58" s="118"/>
      <c r="Z58" s="118"/>
    </row>
    <row r="59" spans="1:26" s="117" customFormat="1" x14ac:dyDescent="0.25">
      <c r="A59" s="116"/>
      <c r="B59" s="116"/>
      <c r="C59" s="114" t="s">
        <v>135</v>
      </c>
      <c r="D59" s="113"/>
      <c r="E59" s="113"/>
      <c r="F59" s="116"/>
      <c r="G59" s="116"/>
      <c r="H59" s="116"/>
      <c r="I59" s="116"/>
      <c r="J59" s="116"/>
      <c r="K59" s="240"/>
      <c r="L59" s="240"/>
      <c r="M59" s="251"/>
      <c r="N59" s="245"/>
      <c r="O59" s="245"/>
      <c r="P59" s="245"/>
      <c r="Q59" s="116"/>
      <c r="R59" s="116"/>
      <c r="S59" s="116"/>
      <c r="T59" s="116"/>
      <c r="U59" s="116"/>
      <c r="V59" s="116"/>
      <c r="W59" s="118"/>
      <c r="X59" s="118"/>
      <c r="Y59" s="118"/>
      <c r="Z59" s="118"/>
    </row>
    <row r="60" spans="1:26" s="117" customFormat="1" x14ac:dyDescent="0.25">
      <c r="A60" s="116"/>
      <c r="B60" s="116"/>
      <c r="C60" s="114" t="s">
        <v>136</v>
      </c>
      <c r="D60" s="113"/>
      <c r="E60" s="113"/>
      <c r="F60" s="116"/>
      <c r="G60" s="116"/>
      <c r="H60" s="116"/>
      <c r="I60" s="116"/>
      <c r="J60" s="116"/>
      <c r="K60" s="240"/>
      <c r="L60" s="240"/>
      <c r="M60" s="251"/>
      <c r="N60" s="245"/>
      <c r="O60" s="245"/>
      <c r="P60" s="245"/>
      <c r="Q60" s="116"/>
      <c r="R60" s="116"/>
      <c r="S60" s="116"/>
      <c r="T60" s="116"/>
      <c r="U60" s="116"/>
      <c r="V60" s="116"/>
      <c r="W60" s="118"/>
      <c r="X60" s="118"/>
      <c r="Y60" s="118"/>
      <c r="Z60" s="118"/>
    </row>
    <row r="61" spans="1:26" s="117" customFormat="1" x14ac:dyDescent="0.25">
      <c r="A61" s="116"/>
      <c r="B61" s="116"/>
      <c r="C61" s="114" t="s">
        <v>79</v>
      </c>
      <c r="D61" s="113"/>
      <c r="E61" s="113"/>
      <c r="F61" s="116"/>
      <c r="G61" s="116"/>
      <c r="H61" s="116"/>
      <c r="I61" s="116"/>
      <c r="J61" s="116"/>
      <c r="K61" s="240"/>
      <c r="L61" s="240"/>
      <c r="M61" s="251"/>
      <c r="N61" s="245"/>
      <c r="O61" s="245"/>
      <c r="P61" s="245"/>
      <c r="Q61" s="116"/>
      <c r="R61" s="116"/>
      <c r="S61" s="116"/>
      <c r="T61" s="116"/>
      <c r="U61" s="116"/>
      <c r="V61" s="116"/>
      <c r="W61" s="118"/>
      <c r="X61" s="118"/>
      <c r="Y61" s="118"/>
      <c r="Z61" s="118"/>
    </row>
    <row r="62" spans="1:26" s="117" customFormat="1" x14ac:dyDescent="0.25">
      <c r="A62" s="116"/>
      <c r="B62" s="116"/>
      <c r="C62" s="114"/>
      <c r="D62" s="113"/>
      <c r="E62" s="113"/>
      <c r="F62" s="116"/>
      <c r="G62" s="116"/>
      <c r="H62" s="116"/>
      <c r="I62" s="116"/>
      <c r="J62" s="116"/>
      <c r="K62" s="240"/>
      <c r="L62" s="240"/>
      <c r="M62" s="251"/>
      <c r="N62" s="245"/>
      <c r="O62" s="245"/>
      <c r="P62" s="245"/>
      <c r="Q62" s="116"/>
      <c r="R62" s="116"/>
      <c r="S62" s="116"/>
      <c r="T62" s="116"/>
      <c r="U62" s="116"/>
      <c r="V62" s="116"/>
      <c r="W62" s="118"/>
      <c r="X62" s="118"/>
      <c r="Y62" s="118"/>
      <c r="Z62" s="118"/>
    </row>
    <row r="63" spans="1:26" s="117" customFormat="1" ht="16.5" thickBot="1" x14ac:dyDescent="0.3">
      <c r="A63" s="160"/>
      <c r="B63" s="160"/>
      <c r="C63" s="225"/>
      <c r="D63" s="226"/>
      <c r="E63" s="226"/>
      <c r="F63" s="160"/>
      <c r="G63" s="160"/>
      <c r="H63" s="160"/>
      <c r="I63" s="160"/>
      <c r="J63" s="160"/>
      <c r="K63" s="240"/>
      <c r="L63" s="240"/>
      <c r="M63" s="251"/>
      <c r="N63" s="245"/>
      <c r="O63" s="245"/>
      <c r="P63" s="245"/>
      <c r="Q63" s="116"/>
      <c r="R63" s="116"/>
      <c r="S63" s="116"/>
      <c r="T63" s="116"/>
      <c r="U63" s="116"/>
      <c r="V63" s="116"/>
      <c r="W63" s="118"/>
      <c r="X63" s="118"/>
      <c r="Y63" s="118"/>
      <c r="Z63" s="118"/>
    </row>
    <row r="64" spans="1:26" s="117" customFormat="1" x14ac:dyDescent="0.25">
      <c r="A64" s="134"/>
      <c r="B64" s="134"/>
      <c r="C64" s="216"/>
      <c r="D64" s="217"/>
      <c r="E64" s="217"/>
      <c r="F64" s="134"/>
      <c r="G64" s="134"/>
      <c r="H64" s="134"/>
      <c r="I64" s="134"/>
      <c r="J64" s="134"/>
      <c r="K64" s="240"/>
      <c r="L64" s="240"/>
      <c r="M64" s="251"/>
      <c r="N64" s="245"/>
      <c r="O64" s="245"/>
      <c r="P64" s="245"/>
      <c r="Q64" s="116"/>
      <c r="R64" s="116"/>
      <c r="S64" s="116"/>
      <c r="T64" s="116"/>
      <c r="U64" s="116"/>
      <c r="V64" s="116"/>
      <c r="W64" s="118"/>
      <c r="X64" s="118"/>
      <c r="Y64" s="118"/>
      <c r="Z64" s="118"/>
    </row>
    <row r="65" spans="1:26" s="117" customFormat="1" x14ac:dyDescent="0.25">
      <c r="A65" s="120" t="s">
        <v>80</v>
      </c>
      <c r="B65" s="120"/>
      <c r="D65" s="116"/>
      <c r="E65" s="116"/>
      <c r="F65" s="116"/>
      <c r="G65" s="116"/>
      <c r="H65" s="116"/>
      <c r="I65" s="116"/>
      <c r="J65" s="116"/>
      <c r="K65" s="240" t="s">
        <v>201</v>
      </c>
      <c r="L65" s="240" t="s">
        <v>202</v>
      </c>
      <c r="M65" s="251">
        <v>2.8679999999999999</v>
      </c>
      <c r="N65" s="245"/>
      <c r="O65" s="245"/>
      <c r="P65" s="245"/>
      <c r="Q65" s="116"/>
      <c r="R65" s="116"/>
      <c r="S65" s="116"/>
      <c r="T65" s="116"/>
      <c r="U65" s="116"/>
      <c r="V65" s="116"/>
      <c r="W65" s="118"/>
      <c r="X65" s="118"/>
      <c r="Y65" s="118"/>
      <c r="Z65" s="118"/>
    </row>
    <row r="66" spans="1:26" s="117" customFormat="1" x14ac:dyDescent="0.25">
      <c r="A66" s="116" t="s">
        <v>119</v>
      </c>
      <c r="B66" s="116"/>
      <c r="C66" s="116"/>
      <c r="D66" s="116"/>
      <c r="E66" s="116"/>
      <c r="F66" s="116"/>
      <c r="G66" s="116"/>
      <c r="H66" s="116"/>
      <c r="I66" s="116"/>
      <c r="J66" s="116"/>
      <c r="K66" s="240"/>
      <c r="L66" s="240"/>
      <c r="M66" s="251"/>
      <c r="N66" s="245"/>
      <c r="O66" s="245"/>
      <c r="P66" s="245"/>
      <c r="Q66" s="116"/>
      <c r="R66" s="116"/>
      <c r="S66" s="116"/>
      <c r="T66" s="116"/>
      <c r="U66" s="116"/>
      <c r="V66" s="116"/>
      <c r="W66" s="118"/>
      <c r="X66" s="118"/>
      <c r="Y66" s="118"/>
      <c r="Z66" s="118"/>
    </row>
    <row r="67" spans="1:26" s="117" customFormat="1" x14ac:dyDescent="0.25">
      <c r="A67" s="116" t="str">
        <f>"Without regard to the training topic, a training premium of "&amp;TEXT(M65,"$0.000")&amp;" per hour for all hours shall be paid."</f>
        <v>Without regard to the training topic, a training premium of $2.868 per hour for all hours shall be paid.</v>
      </c>
      <c r="B67" s="116"/>
      <c r="C67" s="116"/>
      <c r="D67" s="116"/>
      <c r="E67" s="116"/>
      <c r="F67" s="116"/>
      <c r="G67" s="116"/>
      <c r="H67" s="116"/>
      <c r="I67" s="116"/>
      <c r="J67" s="116"/>
      <c r="K67" s="240"/>
      <c r="L67" s="240"/>
      <c r="M67" s="251"/>
      <c r="N67" s="245"/>
      <c r="O67" s="245"/>
      <c r="P67" s="245"/>
      <c r="Q67" s="116"/>
      <c r="R67" s="116"/>
      <c r="S67" s="116"/>
      <c r="T67" s="116"/>
      <c r="U67" s="116"/>
      <c r="V67" s="116"/>
      <c r="W67" s="118"/>
      <c r="X67" s="118"/>
      <c r="Y67" s="118"/>
      <c r="Z67" s="118"/>
    </row>
    <row r="68" spans="1:26" s="117" customFormat="1" x14ac:dyDescent="0.25">
      <c r="A68" s="116" t="s">
        <v>83</v>
      </c>
      <c r="B68" s="116"/>
      <c r="C68" s="116"/>
      <c r="D68" s="116"/>
      <c r="E68" s="116"/>
      <c r="F68" s="116"/>
      <c r="G68" s="116"/>
      <c r="H68" s="116"/>
      <c r="I68" s="116"/>
      <c r="J68" s="116"/>
      <c r="K68" s="240"/>
      <c r="L68" s="240"/>
      <c r="M68" s="251"/>
      <c r="N68" s="245"/>
      <c r="O68" s="245"/>
      <c r="P68" s="245"/>
      <c r="Q68" s="116"/>
      <c r="R68" s="116"/>
      <c r="S68" s="116"/>
      <c r="T68" s="116"/>
      <c r="U68" s="116"/>
      <c r="V68" s="116"/>
      <c r="W68" s="118"/>
      <c r="X68" s="118"/>
      <c r="Y68" s="118"/>
      <c r="Z68" s="118"/>
    </row>
    <row r="69" spans="1:26" ht="16.5" thickBot="1" x14ac:dyDescent="0.3">
      <c r="A69" s="159"/>
      <c r="B69" s="159"/>
      <c r="C69" s="227"/>
      <c r="D69" s="228"/>
      <c r="E69" s="160"/>
      <c r="F69" s="161"/>
      <c r="G69" s="160"/>
      <c r="H69" s="160"/>
      <c r="I69" s="160"/>
      <c r="J69" s="160"/>
      <c r="M69" s="251"/>
    </row>
    <row r="70" spans="1:26" x14ac:dyDescent="0.25">
      <c r="A70" s="131"/>
      <c r="B70" s="131"/>
      <c r="C70" s="154"/>
      <c r="D70" s="155"/>
      <c r="E70" s="134"/>
      <c r="F70" s="133"/>
      <c r="G70" s="134"/>
      <c r="H70" s="134"/>
      <c r="I70" s="134"/>
      <c r="J70" s="134"/>
      <c r="M70" s="251"/>
    </row>
    <row r="71" spans="1:26" x14ac:dyDescent="0.25">
      <c r="A71" s="120" t="s">
        <v>84</v>
      </c>
      <c r="B71" s="120"/>
      <c r="D71" s="213"/>
      <c r="E71" s="213"/>
      <c r="F71" s="133"/>
      <c r="G71" s="134"/>
      <c r="H71" s="134"/>
      <c r="I71" s="134"/>
      <c r="M71" s="251"/>
    </row>
    <row r="72" spans="1:26" x14ac:dyDescent="0.25">
      <c r="A72" s="132" t="s">
        <v>120</v>
      </c>
      <c r="B72" s="132"/>
      <c r="C72" s="154"/>
      <c r="D72" s="155"/>
      <c r="E72" s="134"/>
      <c r="F72" s="133"/>
      <c r="G72" s="134"/>
      <c r="H72" s="134"/>
      <c r="I72" s="134"/>
      <c r="J72" s="157"/>
      <c r="M72" s="251"/>
    </row>
    <row r="73" spans="1:26" x14ac:dyDescent="0.25">
      <c r="A73" s="131" t="s">
        <v>121</v>
      </c>
      <c r="B73" s="131"/>
      <c r="C73" s="131"/>
      <c r="D73" s="134"/>
      <c r="E73" s="131"/>
      <c r="F73" s="133"/>
      <c r="G73" s="134"/>
      <c r="H73" s="134"/>
      <c r="I73" s="134"/>
      <c r="M73" s="251"/>
    </row>
    <row r="74" spans="1:26" x14ac:dyDescent="0.25">
      <c r="A74" s="131" t="s">
        <v>87</v>
      </c>
      <c r="B74" s="131"/>
      <c r="C74" s="131"/>
      <c r="D74" s="134"/>
      <c r="E74" s="131"/>
      <c r="F74" s="133"/>
      <c r="G74" s="134"/>
      <c r="H74" s="134"/>
      <c r="I74" s="134"/>
      <c r="M74" s="251"/>
    </row>
    <row r="75" spans="1:26" x14ac:dyDescent="0.25">
      <c r="A75" s="131"/>
      <c r="B75" s="131"/>
      <c r="C75" s="131"/>
      <c r="D75" s="134"/>
      <c r="E75" s="131"/>
      <c r="F75" s="133"/>
      <c r="G75" s="134"/>
      <c r="H75" s="134"/>
      <c r="I75" s="134"/>
      <c r="M75" s="251"/>
    </row>
    <row r="76" spans="1:26" ht="16.5" thickBot="1" x14ac:dyDescent="0.3">
      <c r="A76" s="159"/>
      <c r="B76" s="159"/>
      <c r="C76" s="159"/>
      <c r="D76" s="160"/>
      <c r="E76" s="159"/>
      <c r="F76" s="161"/>
      <c r="G76" s="160"/>
      <c r="H76" s="160"/>
      <c r="I76" s="160"/>
      <c r="J76" s="160"/>
      <c r="M76" s="251"/>
    </row>
    <row r="77" spans="1:26" x14ac:dyDescent="0.25">
      <c r="A77" s="131"/>
      <c r="B77" s="131"/>
      <c r="C77" s="131"/>
      <c r="D77" s="134"/>
      <c r="E77" s="131"/>
      <c r="F77" s="133"/>
      <c r="G77" s="134"/>
      <c r="H77" s="134"/>
      <c r="I77" s="134"/>
      <c r="J77" s="134"/>
      <c r="M77" s="251"/>
    </row>
    <row r="78" spans="1:26" x14ac:dyDescent="0.25">
      <c r="A78" s="120" t="s">
        <v>88</v>
      </c>
      <c r="B78" s="120"/>
      <c r="D78" s="134"/>
      <c r="E78" s="131"/>
      <c r="F78" s="133"/>
      <c r="G78" s="134"/>
      <c r="H78" s="134"/>
      <c r="I78" s="134"/>
      <c r="K78" s="240" t="s">
        <v>203</v>
      </c>
      <c r="L78" s="240" t="s">
        <v>204</v>
      </c>
      <c r="M78" s="251">
        <v>1.175</v>
      </c>
    </row>
    <row r="79" spans="1:26" x14ac:dyDescent="0.25">
      <c r="A79" s="131" t="s">
        <v>122</v>
      </c>
      <c r="B79" s="131"/>
      <c r="C79" s="131"/>
      <c r="D79" s="134"/>
      <c r="E79" s="131"/>
      <c r="F79" s="133"/>
      <c r="G79" s="134"/>
      <c r="H79" s="134"/>
      <c r="I79" s="134"/>
      <c r="M79" s="251"/>
    </row>
    <row r="80" spans="1:26" x14ac:dyDescent="0.25">
      <c r="A80" s="131" t="s">
        <v>90</v>
      </c>
      <c r="B80" s="131"/>
      <c r="C80" s="131"/>
      <c r="D80" s="134"/>
      <c r="E80" s="131"/>
      <c r="F80" s="133"/>
      <c r="G80" s="134"/>
      <c r="H80" s="134"/>
      <c r="I80" s="134"/>
      <c r="M80" s="251"/>
    </row>
    <row r="81" spans="1:15" ht="13.5" customHeight="1" x14ac:dyDescent="0.25">
      <c r="A81" s="131" t="s">
        <v>91</v>
      </c>
      <c r="B81" s="131"/>
      <c r="C81" s="131"/>
      <c r="D81" s="134"/>
      <c r="E81" s="131"/>
      <c r="F81" s="133"/>
      <c r="G81" s="134"/>
      <c r="H81" s="134"/>
      <c r="I81" s="134"/>
      <c r="M81" s="251"/>
    </row>
    <row r="82" spans="1:15" ht="13.5" customHeight="1" x14ac:dyDescent="0.25">
      <c r="A82" s="131" t="s">
        <v>145</v>
      </c>
      <c r="B82" s="131"/>
      <c r="C82" s="131"/>
      <c r="D82" s="134"/>
      <c r="E82" s="131"/>
      <c r="F82" s="133"/>
      <c r="G82" s="134"/>
      <c r="H82" s="134"/>
      <c r="I82" s="134"/>
      <c r="M82" s="251"/>
    </row>
    <row r="83" spans="1:15" ht="13.5" customHeight="1" x14ac:dyDescent="0.25">
      <c r="A83" s="131" t="str">
        <f>TEXT(M78,"$0.000")&amp;" per hour for all hours worked in that capacity."</f>
        <v>$1.175 per hour for all hours worked in that capacity.</v>
      </c>
      <c r="B83" s="129"/>
      <c r="E83" s="131"/>
      <c r="F83" s="133"/>
      <c r="G83" s="134"/>
      <c r="H83" s="134"/>
      <c r="I83" s="134"/>
      <c r="M83" s="251"/>
    </row>
    <row r="84" spans="1:15" ht="16.5" thickBot="1" x14ac:dyDescent="0.3">
      <c r="A84" s="159"/>
      <c r="B84" s="159"/>
      <c r="C84" s="159"/>
      <c r="D84" s="160"/>
      <c r="E84" s="159"/>
      <c r="F84" s="161"/>
      <c r="G84" s="160"/>
      <c r="H84" s="160"/>
      <c r="I84" s="160"/>
      <c r="J84" s="160"/>
      <c r="M84" s="251"/>
    </row>
    <row r="85" spans="1:15" x14ac:dyDescent="0.25">
      <c r="A85" s="131"/>
      <c r="B85" s="131"/>
      <c r="C85" s="131"/>
      <c r="D85" s="134"/>
      <c r="E85" s="131"/>
      <c r="F85" s="133"/>
      <c r="G85" s="134"/>
      <c r="H85" s="134"/>
      <c r="I85" s="134"/>
      <c r="J85" s="134"/>
      <c r="M85" s="251"/>
    </row>
    <row r="86" spans="1:15" x14ac:dyDescent="0.25">
      <c r="A86" s="132" t="s">
        <v>95</v>
      </c>
      <c r="B86" s="132"/>
      <c r="D86" s="134"/>
      <c r="E86" s="131"/>
      <c r="F86" s="133"/>
      <c r="G86" s="134"/>
      <c r="H86" s="134"/>
      <c r="I86" s="134"/>
      <c r="J86" s="134"/>
      <c r="M86" s="251"/>
    </row>
    <row r="87" spans="1:15" x14ac:dyDescent="0.25">
      <c r="A87" s="162" t="s">
        <v>123</v>
      </c>
      <c r="B87" s="162"/>
      <c r="C87" s="122"/>
      <c r="E87" s="122"/>
      <c r="F87" s="126"/>
      <c r="K87" s="240" t="s">
        <v>95</v>
      </c>
      <c r="M87" s="251"/>
    </row>
    <row r="88" spans="1:15" x14ac:dyDescent="0.25">
      <c r="A88" s="122" t="s">
        <v>97</v>
      </c>
      <c r="B88" s="122"/>
      <c r="C88" s="122"/>
      <c r="E88" s="122"/>
      <c r="F88" s="126"/>
      <c r="M88" s="255"/>
    </row>
    <row r="89" spans="1:15" x14ac:dyDescent="0.25">
      <c r="A89" s="129">
        <f>'1 1 2018'!A81*1.0225</f>
        <v>0.20819231918762582</v>
      </c>
      <c r="B89" s="129"/>
      <c r="C89" s="122" t="s">
        <v>98</v>
      </c>
      <c r="E89" s="122"/>
      <c r="F89" s="126"/>
      <c r="K89" s="246" t="s">
        <v>205</v>
      </c>
      <c r="M89" s="255">
        <v>0.20799999999999999</v>
      </c>
      <c r="O89" s="246"/>
    </row>
    <row r="90" spans="1:15" x14ac:dyDescent="0.25">
      <c r="A90" s="129">
        <f>'1 1 2018'!A82*1.0225</f>
        <v>0.40250515042940993</v>
      </c>
      <c r="B90" s="129"/>
      <c r="C90" s="122" t="s">
        <v>99</v>
      </c>
      <c r="E90" s="122"/>
      <c r="F90" s="126"/>
      <c r="K90" s="245" t="s">
        <v>206</v>
      </c>
      <c r="M90" s="255">
        <v>0.40300000000000002</v>
      </c>
      <c r="O90" s="246"/>
    </row>
    <row r="91" spans="1:15" x14ac:dyDescent="0.25">
      <c r="A91" s="129">
        <f>'1 1 2018'!A83*1.0225</f>
        <v>0.5714127207823535</v>
      </c>
      <c r="B91" s="129"/>
      <c r="C91" s="122" t="s">
        <v>100</v>
      </c>
      <c r="E91" s="122"/>
      <c r="F91" s="126"/>
      <c r="K91" s="245" t="s">
        <v>207</v>
      </c>
      <c r="M91" s="255">
        <v>0.57099999999999995</v>
      </c>
      <c r="O91" s="246"/>
    </row>
    <row r="92" spans="1:15" ht="18" customHeight="1" thickBot="1" x14ac:dyDescent="0.3">
      <c r="A92" s="164">
        <f>'1 1 2018'!A84*1.0225</f>
        <v>0.79997780909529492</v>
      </c>
      <c r="B92" s="164"/>
      <c r="C92" s="159" t="s">
        <v>101</v>
      </c>
      <c r="D92" s="160"/>
      <c r="E92" s="159"/>
      <c r="F92" s="161"/>
      <c r="G92" s="160"/>
      <c r="H92" s="160"/>
      <c r="I92" s="160"/>
      <c r="J92" s="160"/>
      <c r="K92" s="245" t="s">
        <v>208</v>
      </c>
      <c r="M92" s="251">
        <v>0.8</v>
      </c>
    </row>
    <row r="93" spans="1:15" x14ac:dyDescent="0.25">
      <c r="K93" s="247"/>
      <c r="M93" s="251"/>
    </row>
    <row r="94" spans="1:15" x14ac:dyDescent="0.25">
      <c r="A94" s="132" t="s">
        <v>102</v>
      </c>
      <c r="B94" s="132"/>
      <c r="M94" s="251"/>
    </row>
    <row r="95" spans="1:15" x14ac:dyDescent="0.25">
      <c r="A95" s="144" t="s">
        <v>124</v>
      </c>
      <c r="B95" s="144"/>
      <c r="M95" s="251"/>
    </row>
    <row r="96" spans="1:15" x14ac:dyDescent="0.25">
      <c r="A96" s="141" t="s">
        <v>104</v>
      </c>
      <c r="B96" s="141"/>
      <c r="M96" s="251"/>
    </row>
    <row r="97" spans="1:26" x14ac:dyDescent="0.25">
      <c r="A97" s="141" t="s">
        <v>105</v>
      </c>
      <c r="B97" s="141"/>
      <c r="M97" s="251"/>
    </row>
    <row r="98" spans="1:26" x14ac:dyDescent="0.25">
      <c r="A98" s="141" t="s">
        <v>106</v>
      </c>
      <c r="B98" s="141"/>
      <c r="M98" s="251"/>
    </row>
    <row r="99" spans="1:26" x14ac:dyDescent="0.25">
      <c r="A99" s="141" t="s">
        <v>107</v>
      </c>
      <c r="B99" s="141"/>
      <c r="M99" s="251"/>
    </row>
    <row r="100" spans="1:26" x14ac:dyDescent="0.25">
      <c r="A100" s="141" t="s">
        <v>108</v>
      </c>
      <c r="B100" s="141"/>
      <c r="C100" s="141"/>
      <c r="M100" s="251"/>
    </row>
    <row r="101" spans="1:26" x14ac:dyDescent="0.25">
      <c r="A101" s="141" t="s">
        <v>109</v>
      </c>
      <c r="B101" s="141"/>
      <c r="C101" s="141"/>
      <c r="M101" s="251"/>
    </row>
    <row r="102" spans="1:26" x14ac:dyDescent="0.25">
      <c r="A102" s="116" t="s">
        <v>110</v>
      </c>
      <c r="C102" s="141"/>
      <c r="M102" s="251"/>
    </row>
    <row r="103" spans="1:26" s="134" customFormat="1" x14ac:dyDescent="0.25">
      <c r="A103" s="116" t="s">
        <v>111</v>
      </c>
      <c r="B103" s="116"/>
      <c r="K103" s="242"/>
      <c r="L103" s="242"/>
      <c r="M103" s="251"/>
      <c r="N103" s="248"/>
      <c r="O103" s="248"/>
      <c r="P103" s="248"/>
      <c r="W103" s="117"/>
      <c r="X103" s="117"/>
      <c r="Y103" s="117"/>
      <c r="Z103" s="117"/>
    </row>
    <row r="104" spans="1:26" ht="16.5" thickBot="1" x14ac:dyDescent="0.3">
      <c r="A104" s="160" t="s">
        <v>112</v>
      </c>
      <c r="B104" s="160"/>
      <c r="C104" s="160"/>
      <c r="D104" s="160"/>
      <c r="E104" s="160"/>
      <c r="F104" s="160"/>
      <c r="G104" s="160"/>
      <c r="H104" s="160"/>
      <c r="I104" s="160"/>
      <c r="J104" s="160"/>
      <c r="K104" s="242"/>
      <c r="L104" s="242"/>
      <c r="M104" s="251"/>
    </row>
    <row r="105" spans="1:26" x14ac:dyDescent="0.25">
      <c r="A105" s="134"/>
      <c r="B105" s="134"/>
      <c r="C105" s="134"/>
      <c r="D105" s="134"/>
      <c r="E105" s="134"/>
      <c r="F105" s="134"/>
      <c r="G105" s="134"/>
      <c r="H105" s="134"/>
      <c r="I105" s="134"/>
      <c r="J105" s="134"/>
      <c r="K105" s="242"/>
      <c r="L105" s="242"/>
      <c r="M105" s="251"/>
    </row>
    <row r="106" spans="1:26" s="117" customFormat="1" x14ac:dyDescent="0.25">
      <c r="A106" s="120" t="s">
        <v>179</v>
      </c>
      <c r="B106" s="120"/>
      <c r="C106" s="170"/>
      <c r="D106" s="167"/>
      <c r="E106" s="171"/>
      <c r="F106" s="167"/>
      <c r="G106" s="172"/>
      <c r="H106" s="172"/>
      <c r="I106" s="167"/>
      <c r="J106" s="173"/>
      <c r="K106" s="245"/>
      <c r="L106" s="240"/>
      <c r="M106" s="251"/>
      <c r="N106" s="245"/>
      <c r="O106" s="245"/>
      <c r="P106" s="245"/>
      <c r="Q106" s="116"/>
      <c r="R106" s="116"/>
      <c r="S106" s="116"/>
      <c r="T106" s="116"/>
      <c r="U106" s="116"/>
      <c r="V106" s="116"/>
      <c r="W106" s="118"/>
      <c r="X106" s="118"/>
      <c r="Y106" s="118"/>
      <c r="Z106" s="118"/>
    </row>
    <row r="107" spans="1:26" s="117" customFormat="1" x14ac:dyDescent="0.25">
      <c r="A107" s="120"/>
      <c r="B107" s="120"/>
      <c r="C107" s="170"/>
      <c r="D107" s="167"/>
      <c r="E107" s="171"/>
      <c r="F107" s="167"/>
      <c r="G107" s="172"/>
      <c r="H107" s="172"/>
      <c r="I107" s="167"/>
      <c r="J107" s="173"/>
      <c r="K107" s="245"/>
      <c r="L107" s="240"/>
      <c r="M107" s="251"/>
      <c r="N107" s="245"/>
      <c r="O107" s="245"/>
      <c r="P107" s="245"/>
      <c r="Q107" s="116"/>
      <c r="R107" s="116"/>
      <c r="S107" s="116"/>
      <c r="T107" s="116"/>
      <c r="U107" s="116"/>
      <c r="V107" s="116"/>
      <c r="W107" s="118"/>
      <c r="X107" s="118"/>
      <c r="Y107" s="118"/>
      <c r="Z107" s="118"/>
    </row>
    <row r="108" spans="1:26" s="117" customFormat="1" x14ac:dyDescent="0.25">
      <c r="A108" s="120" t="s">
        <v>180</v>
      </c>
      <c r="B108" s="120"/>
      <c r="C108" s="205"/>
      <c r="D108" s="141"/>
      <c r="E108" s="141"/>
      <c r="F108" s="141"/>
      <c r="G108" s="141"/>
      <c r="H108" s="167"/>
      <c r="I108" s="167"/>
      <c r="J108" s="167"/>
      <c r="K108" s="245"/>
      <c r="L108" s="240"/>
      <c r="M108" s="251"/>
      <c r="N108" s="245"/>
      <c r="O108" s="245"/>
      <c r="P108" s="245"/>
      <c r="Q108" s="116"/>
      <c r="R108" s="116"/>
      <c r="S108" s="116"/>
      <c r="T108" s="116"/>
      <c r="U108" s="116"/>
      <c r="V108" s="116"/>
      <c r="W108" s="118"/>
      <c r="X108" s="118"/>
      <c r="Y108" s="118"/>
      <c r="Z108" s="118"/>
    </row>
    <row r="109" spans="1:26" s="117" customFormat="1" x14ac:dyDescent="0.25">
      <c r="A109" s="230" t="s">
        <v>229</v>
      </c>
      <c r="B109" s="230"/>
      <c r="C109" s="231">
        <v>0.55000000000000004</v>
      </c>
      <c r="D109" s="232" t="s">
        <v>228</v>
      </c>
      <c r="E109" s="232"/>
      <c r="F109" s="232"/>
      <c r="G109" s="232"/>
      <c r="H109" s="233"/>
      <c r="I109" s="233"/>
      <c r="J109" s="233"/>
      <c r="K109" s="257" t="s">
        <v>237</v>
      </c>
      <c r="L109" s="230" t="s">
        <v>238</v>
      </c>
      <c r="M109" s="258">
        <v>0.55000000000000004</v>
      </c>
      <c r="N109" s="257"/>
      <c r="O109" s="257"/>
      <c r="P109" s="257"/>
      <c r="Q109" s="230"/>
      <c r="R109" s="116"/>
      <c r="S109" s="116"/>
      <c r="T109" s="116"/>
      <c r="U109" s="116"/>
      <c r="V109" s="116"/>
      <c r="W109" s="118"/>
      <c r="X109" s="118"/>
      <c r="Y109" s="118"/>
      <c r="Z109" s="118"/>
    </row>
    <row r="110" spans="1:26" s="117" customFormat="1" x14ac:dyDescent="0.25">
      <c r="A110" s="116"/>
      <c r="B110" s="116"/>
      <c r="C110" s="206">
        <v>0.83</v>
      </c>
      <c r="D110" s="141" t="s">
        <v>159</v>
      </c>
      <c r="E110" s="141"/>
      <c r="F110" s="141"/>
      <c r="G110" s="141"/>
      <c r="H110" s="167"/>
      <c r="I110" s="167"/>
      <c r="J110" s="167"/>
      <c r="K110" s="245" t="s">
        <v>209</v>
      </c>
      <c r="L110" s="240" t="s">
        <v>210</v>
      </c>
      <c r="M110" s="251">
        <v>0.83</v>
      </c>
      <c r="N110" s="245"/>
      <c r="O110" s="245"/>
      <c r="P110" s="245"/>
      <c r="Q110" s="116"/>
      <c r="R110" s="116"/>
      <c r="S110" s="116"/>
      <c r="T110" s="116"/>
      <c r="U110" s="116"/>
      <c r="V110" s="116"/>
      <c r="W110" s="118"/>
      <c r="X110" s="118"/>
      <c r="Y110" s="118"/>
      <c r="Z110" s="118"/>
    </row>
    <row r="111" spans="1:26" s="117" customFormat="1" x14ac:dyDescent="0.25">
      <c r="A111" s="116"/>
      <c r="B111" s="116"/>
      <c r="C111" s="206">
        <v>1.1100000000000001</v>
      </c>
      <c r="D111" s="141" t="s">
        <v>160</v>
      </c>
      <c r="E111" s="141"/>
      <c r="F111" s="141"/>
      <c r="G111" s="141"/>
      <c r="H111" s="167"/>
      <c r="I111" s="167"/>
      <c r="J111" s="167"/>
      <c r="K111" s="245" t="s">
        <v>211</v>
      </c>
      <c r="L111" s="240" t="s">
        <v>212</v>
      </c>
      <c r="M111" s="251">
        <v>1.1100000000000001</v>
      </c>
      <c r="N111" s="245"/>
      <c r="O111" s="245"/>
      <c r="P111" s="245"/>
      <c r="Q111" s="116"/>
      <c r="R111" s="116"/>
      <c r="S111" s="116"/>
      <c r="T111" s="116"/>
      <c r="U111" s="116"/>
      <c r="V111" s="116"/>
      <c r="W111" s="118"/>
      <c r="X111" s="118"/>
      <c r="Y111" s="118"/>
      <c r="Z111" s="118"/>
    </row>
    <row r="112" spans="1:26" s="117" customFormat="1" x14ac:dyDescent="0.25">
      <c r="A112" s="116"/>
      <c r="B112" s="116"/>
      <c r="C112" s="206"/>
      <c r="D112" s="141"/>
      <c r="E112" s="141"/>
      <c r="F112" s="141"/>
      <c r="G112" s="141"/>
      <c r="H112" s="167"/>
      <c r="I112" s="167"/>
      <c r="J112" s="167"/>
      <c r="K112" s="245"/>
      <c r="L112" s="240"/>
      <c r="M112" s="251"/>
      <c r="N112" s="245"/>
      <c r="O112" s="245"/>
      <c r="P112" s="245"/>
      <c r="Q112" s="116"/>
      <c r="R112" s="116"/>
      <c r="S112" s="116"/>
      <c r="T112" s="116"/>
      <c r="U112" s="116"/>
      <c r="V112" s="116"/>
      <c r="W112" s="118"/>
      <c r="X112" s="118"/>
      <c r="Y112" s="118"/>
      <c r="Z112" s="118"/>
    </row>
    <row r="113" spans="1:26" s="134" customFormat="1" x14ac:dyDescent="0.25">
      <c r="A113" s="116" t="s">
        <v>177</v>
      </c>
      <c r="B113" s="116"/>
      <c r="C113" s="153"/>
      <c r="D113" s="141"/>
      <c r="E113" s="141"/>
      <c r="F113" s="141"/>
      <c r="G113" s="141"/>
      <c r="H113" s="141"/>
      <c r="I113" s="141"/>
      <c r="J113" s="141"/>
      <c r="K113" s="245"/>
      <c r="L113" s="240"/>
      <c r="M113" s="251"/>
      <c r="N113" s="245"/>
      <c r="O113" s="245"/>
      <c r="P113" s="245"/>
      <c r="Q113" s="116"/>
      <c r="R113" s="116"/>
      <c r="S113" s="116"/>
      <c r="T113" s="116"/>
      <c r="U113" s="116"/>
      <c r="V113" s="116"/>
      <c r="W113" s="116"/>
      <c r="X113" s="116"/>
      <c r="Y113" s="116"/>
      <c r="Z113" s="116"/>
    </row>
    <row r="114" spans="1:26" s="134" customFormat="1" x14ac:dyDescent="0.25">
      <c r="A114" s="116"/>
      <c r="B114" s="116"/>
      <c r="C114" s="207">
        <v>0.38600000000000001</v>
      </c>
      <c r="D114" s="141" t="s">
        <v>161</v>
      </c>
      <c r="E114" s="141"/>
      <c r="F114" s="141"/>
      <c r="G114" s="141"/>
      <c r="H114" s="141"/>
      <c r="I114" s="141"/>
      <c r="J114" s="141"/>
      <c r="K114" s="245" t="s">
        <v>213</v>
      </c>
      <c r="L114" s="240" t="s">
        <v>214</v>
      </c>
      <c r="M114" s="251">
        <v>0.38600000000000001</v>
      </c>
      <c r="N114" s="245"/>
      <c r="O114" s="245"/>
      <c r="P114" s="245"/>
      <c r="Q114" s="116"/>
      <c r="R114" s="116"/>
      <c r="S114" s="116"/>
      <c r="T114" s="116"/>
      <c r="U114" s="116"/>
      <c r="V114" s="116"/>
      <c r="W114" s="116"/>
      <c r="X114" s="116"/>
      <c r="Y114" s="116"/>
      <c r="Z114" s="116"/>
    </row>
    <row r="115" spans="1:26" s="134" customFormat="1" x14ac:dyDescent="0.25">
      <c r="C115" s="214">
        <v>1.1259999999999999</v>
      </c>
      <c r="D115" s="146" t="s">
        <v>162</v>
      </c>
      <c r="E115" s="146"/>
      <c r="F115" s="146"/>
      <c r="G115" s="146"/>
      <c r="H115" s="146"/>
      <c r="I115" s="146"/>
      <c r="J115" s="146"/>
      <c r="K115" s="245" t="s">
        <v>215</v>
      </c>
      <c r="L115" s="240" t="s">
        <v>216</v>
      </c>
      <c r="M115" s="251">
        <v>1.1259999999999999</v>
      </c>
      <c r="N115" s="245"/>
      <c r="O115" s="245"/>
      <c r="P115" s="245"/>
      <c r="Q115" s="116"/>
      <c r="R115" s="116"/>
      <c r="S115" s="116"/>
      <c r="T115" s="116"/>
      <c r="U115" s="116"/>
      <c r="V115" s="116"/>
      <c r="W115" s="116"/>
      <c r="X115" s="116"/>
      <c r="Y115" s="116"/>
      <c r="Z115" s="116"/>
    </row>
    <row r="116" spans="1:26" s="117" customFormat="1" x14ac:dyDescent="0.25">
      <c r="A116" s="166"/>
      <c r="B116" s="166"/>
      <c r="C116" s="170"/>
      <c r="D116" s="167"/>
      <c r="E116" s="167"/>
      <c r="F116" s="167"/>
      <c r="G116" s="167"/>
      <c r="H116" s="167"/>
      <c r="I116" s="167"/>
      <c r="J116" s="167"/>
      <c r="K116" s="245"/>
      <c r="L116" s="240"/>
      <c r="M116" s="251"/>
      <c r="N116" s="245"/>
      <c r="O116" s="245"/>
      <c r="P116" s="245"/>
      <c r="Q116" s="116"/>
      <c r="R116" s="116"/>
      <c r="S116" s="116"/>
      <c r="T116" s="116"/>
      <c r="U116" s="116"/>
      <c r="V116" s="116"/>
      <c r="W116" s="118"/>
      <c r="X116" s="118"/>
      <c r="Y116" s="118"/>
      <c r="Z116" s="118"/>
    </row>
    <row r="117" spans="1:26" s="117" customFormat="1" x14ac:dyDescent="0.25">
      <c r="A117" s="259" t="s">
        <v>178</v>
      </c>
      <c r="B117" s="259"/>
      <c r="C117" s="260"/>
      <c r="D117" s="233"/>
      <c r="E117" s="233"/>
      <c r="F117" s="233"/>
      <c r="G117" s="233"/>
      <c r="H117" s="167"/>
      <c r="I117" s="167"/>
      <c r="J117" s="167"/>
      <c r="K117" s="245"/>
      <c r="L117" s="240"/>
      <c r="M117" s="251"/>
      <c r="N117" s="245"/>
      <c r="O117" s="245"/>
      <c r="P117" s="245"/>
      <c r="Q117" s="116"/>
      <c r="R117" s="116"/>
      <c r="S117" s="116"/>
      <c r="T117" s="116"/>
      <c r="U117" s="116"/>
      <c r="V117" s="116"/>
      <c r="W117" s="118"/>
      <c r="X117" s="118"/>
      <c r="Y117" s="118"/>
      <c r="Z117" s="118"/>
    </row>
    <row r="118" spans="1:26" s="117" customFormat="1" x14ac:dyDescent="0.25">
      <c r="A118" s="261" t="s">
        <v>168</v>
      </c>
      <c r="B118" s="261"/>
      <c r="C118" s="262"/>
      <c r="D118" s="233"/>
      <c r="E118" s="233"/>
      <c r="F118" s="233"/>
      <c r="G118" s="233"/>
      <c r="H118" s="167"/>
      <c r="I118" s="167"/>
      <c r="J118" s="167"/>
      <c r="K118" s="230" t="s">
        <v>219</v>
      </c>
      <c r="L118" s="230" t="s">
        <v>222</v>
      </c>
      <c r="M118" s="258">
        <v>35</v>
      </c>
      <c r="N118" s="245"/>
      <c r="O118" s="245"/>
      <c r="P118" s="245"/>
      <c r="Q118" s="116"/>
      <c r="R118" s="116"/>
      <c r="S118" s="116"/>
      <c r="T118" s="116"/>
      <c r="U118" s="116"/>
      <c r="V118" s="116"/>
      <c r="W118" s="118"/>
      <c r="X118" s="118"/>
      <c r="Y118" s="118"/>
      <c r="Z118" s="118"/>
    </row>
    <row r="119" spans="1:26" s="117" customFormat="1" x14ac:dyDescent="0.25">
      <c r="A119" s="260"/>
      <c r="B119" s="260"/>
      <c r="C119" s="263" t="s">
        <v>170</v>
      </c>
      <c r="D119" s="233"/>
      <c r="E119" s="233"/>
      <c r="F119" s="233"/>
      <c r="G119" s="233"/>
      <c r="H119" s="167"/>
      <c r="I119" s="167"/>
      <c r="J119" s="167"/>
      <c r="K119" s="230" t="s">
        <v>220</v>
      </c>
      <c r="L119" s="230" t="s">
        <v>223</v>
      </c>
      <c r="M119" s="258">
        <v>45</v>
      </c>
      <c r="N119" s="245"/>
      <c r="O119" s="245"/>
      <c r="P119" s="245"/>
      <c r="Q119" s="116"/>
      <c r="R119" s="116"/>
      <c r="S119" s="116"/>
      <c r="T119" s="116"/>
      <c r="U119" s="116"/>
      <c r="V119" s="116"/>
      <c r="W119" s="118"/>
      <c r="X119" s="118"/>
      <c r="Y119" s="118"/>
      <c r="Z119" s="118"/>
    </row>
    <row r="120" spans="1:26" s="117" customFormat="1" x14ac:dyDescent="0.25">
      <c r="A120" s="264"/>
      <c r="B120" s="264"/>
      <c r="C120" s="265" t="s">
        <v>171</v>
      </c>
      <c r="D120" s="233"/>
      <c r="E120" s="233"/>
      <c r="F120" s="233"/>
      <c r="G120" s="233"/>
      <c r="H120" s="167"/>
      <c r="I120" s="167"/>
      <c r="J120" s="167"/>
      <c r="K120" s="230" t="s">
        <v>221</v>
      </c>
      <c r="L120" s="230" t="s">
        <v>224</v>
      </c>
      <c r="M120" s="258">
        <v>0.01</v>
      </c>
      <c r="N120" s="245"/>
      <c r="O120" s="245"/>
      <c r="P120" s="245"/>
      <c r="Q120" s="116"/>
      <c r="R120" s="116"/>
      <c r="S120" s="116"/>
      <c r="T120" s="116"/>
      <c r="U120" s="116"/>
      <c r="V120" s="116"/>
      <c r="W120" s="118"/>
      <c r="X120" s="118"/>
      <c r="Y120" s="118"/>
      <c r="Z120" s="118"/>
    </row>
    <row r="121" spans="1:26" s="117" customFormat="1" x14ac:dyDescent="0.25">
      <c r="A121" s="264"/>
      <c r="B121" s="264"/>
      <c r="C121" s="265" t="s">
        <v>169</v>
      </c>
      <c r="D121" s="233"/>
      <c r="E121" s="233"/>
      <c r="F121" s="233"/>
      <c r="G121" s="233"/>
      <c r="H121" s="167"/>
      <c r="I121" s="167"/>
      <c r="J121" s="167"/>
      <c r="K121" s="245"/>
      <c r="L121" s="240"/>
      <c r="M121" s="251"/>
      <c r="N121" s="245"/>
      <c r="O121" s="245"/>
      <c r="P121" s="245"/>
      <c r="Q121" s="116"/>
      <c r="R121" s="116"/>
      <c r="S121" s="116"/>
      <c r="T121" s="116"/>
      <c r="U121" s="116"/>
      <c r="V121" s="116"/>
      <c r="W121" s="118"/>
      <c r="X121" s="118"/>
      <c r="Y121" s="118"/>
      <c r="Z121" s="118"/>
    </row>
    <row r="122" spans="1:26" s="117" customFormat="1" x14ac:dyDescent="0.25">
      <c r="A122" s="262"/>
      <c r="B122" s="262"/>
      <c r="C122" s="260"/>
      <c r="D122" s="233"/>
      <c r="E122" s="233"/>
      <c r="F122" s="233"/>
      <c r="G122" s="233"/>
      <c r="H122" s="167"/>
      <c r="I122" s="167"/>
      <c r="J122" s="167"/>
      <c r="K122" s="245"/>
      <c r="L122" s="240"/>
      <c r="M122" s="251"/>
      <c r="N122" s="245"/>
      <c r="O122" s="245"/>
      <c r="P122" s="245"/>
      <c r="Q122" s="116"/>
      <c r="R122" s="116"/>
      <c r="S122" s="116"/>
      <c r="T122" s="116"/>
      <c r="U122" s="116"/>
      <c r="V122" s="116"/>
      <c r="W122" s="118"/>
      <c r="X122" s="118"/>
      <c r="Y122" s="118"/>
      <c r="Z122" s="118"/>
    </row>
    <row r="123" spans="1:26" s="117" customFormat="1" x14ac:dyDescent="0.25">
      <c r="A123" s="230" t="s">
        <v>172</v>
      </c>
      <c r="B123" s="230"/>
      <c r="C123" s="260"/>
      <c r="D123" s="233"/>
      <c r="E123" s="233"/>
      <c r="F123" s="233"/>
      <c r="G123" s="233"/>
      <c r="H123" s="167"/>
      <c r="I123" s="167"/>
      <c r="J123" s="167"/>
      <c r="K123" s="245"/>
      <c r="L123" s="240"/>
      <c r="M123" s="251"/>
      <c r="N123" s="245"/>
      <c r="O123" s="245"/>
      <c r="P123" s="245"/>
      <c r="Q123" s="116"/>
      <c r="R123" s="116"/>
      <c r="S123" s="116"/>
      <c r="T123" s="116"/>
      <c r="U123" s="116"/>
      <c r="V123" s="116"/>
      <c r="W123" s="118"/>
      <c r="X123" s="118"/>
      <c r="Y123" s="118"/>
      <c r="Z123" s="118"/>
    </row>
    <row r="124" spans="1:26" s="117" customFormat="1" x14ac:dyDescent="0.25">
      <c r="A124" s="230" t="s">
        <v>173</v>
      </c>
      <c r="B124" s="230"/>
      <c r="C124" s="260"/>
      <c r="D124" s="233"/>
      <c r="E124" s="233"/>
      <c r="F124" s="233"/>
      <c r="G124" s="233"/>
      <c r="H124" s="167"/>
      <c r="I124" s="167"/>
      <c r="J124" s="167"/>
      <c r="K124" s="245"/>
      <c r="L124" s="240"/>
      <c r="M124" s="251"/>
      <c r="N124" s="245"/>
      <c r="O124" s="245"/>
      <c r="P124" s="245"/>
      <c r="Q124" s="116"/>
      <c r="R124" s="116"/>
      <c r="S124" s="116"/>
      <c r="T124" s="116"/>
      <c r="U124" s="116"/>
      <c r="V124" s="116"/>
      <c r="W124" s="118"/>
      <c r="X124" s="118"/>
      <c r="Y124" s="118"/>
      <c r="Z124" s="118"/>
    </row>
    <row r="125" spans="1:26" s="117" customFormat="1" x14ac:dyDescent="0.25">
      <c r="A125" s="230" t="s">
        <v>174</v>
      </c>
      <c r="B125" s="230"/>
      <c r="C125" s="260"/>
      <c r="D125" s="264"/>
      <c r="E125" s="264"/>
      <c r="F125" s="264"/>
      <c r="G125" s="264"/>
      <c r="H125" s="166"/>
      <c r="I125" s="166"/>
      <c r="J125" s="166"/>
      <c r="K125" s="240"/>
      <c r="L125" s="240"/>
      <c r="M125" s="251"/>
      <c r="N125" s="245"/>
      <c r="O125" s="245"/>
      <c r="P125" s="245"/>
      <c r="Q125" s="116"/>
      <c r="R125" s="116"/>
      <c r="S125" s="116"/>
      <c r="T125" s="116"/>
      <c r="U125" s="116"/>
      <c r="V125" s="116"/>
      <c r="W125" s="118"/>
      <c r="X125" s="118"/>
      <c r="Y125" s="118"/>
      <c r="Z125" s="118"/>
    </row>
    <row r="126" spans="1:26" s="117" customFormat="1" x14ac:dyDescent="0.25">
      <c r="A126" s="230"/>
      <c r="B126" s="230"/>
      <c r="C126" s="260"/>
      <c r="D126" s="264"/>
      <c r="E126" s="264"/>
      <c r="F126" s="264"/>
      <c r="G126" s="264"/>
      <c r="H126" s="166"/>
      <c r="I126" s="166"/>
      <c r="J126" s="166"/>
      <c r="K126" s="240"/>
      <c r="L126" s="240"/>
      <c r="M126" s="251"/>
      <c r="N126" s="245"/>
      <c r="O126" s="245"/>
      <c r="P126" s="245"/>
      <c r="Q126" s="116"/>
      <c r="R126" s="116"/>
      <c r="S126" s="116"/>
      <c r="T126" s="116"/>
      <c r="U126" s="116"/>
      <c r="V126" s="116"/>
      <c r="W126" s="118"/>
      <c r="X126" s="118"/>
      <c r="Y126" s="118"/>
      <c r="Z126" s="118"/>
    </row>
    <row r="127" spans="1:26" s="117" customFormat="1" x14ac:dyDescent="0.25">
      <c r="A127" s="230" t="s">
        <v>176</v>
      </c>
      <c r="B127" s="230"/>
      <c r="C127" s="260"/>
      <c r="D127" s="264"/>
      <c r="E127" s="264"/>
      <c r="F127" s="264"/>
      <c r="G127" s="264"/>
      <c r="H127" s="166"/>
      <c r="I127" s="166"/>
      <c r="J127" s="166"/>
      <c r="K127" s="240"/>
      <c r="L127" s="240"/>
      <c r="M127" s="251"/>
      <c r="N127" s="245"/>
      <c r="O127" s="245"/>
      <c r="P127" s="245"/>
      <c r="Q127" s="116"/>
      <c r="R127" s="116"/>
      <c r="S127" s="116"/>
      <c r="T127" s="116"/>
      <c r="U127" s="116"/>
      <c r="V127" s="116"/>
      <c r="W127" s="118"/>
      <c r="X127" s="118"/>
      <c r="Y127" s="118"/>
      <c r="Z127" s="118"/>
    </row>
    <row r="128" spans="1:26" s="117" customFormat="1" x14ac:dyDescent="0.25">
      <c r="A128" s="230" t="s">
        <v>175</v>
      </c>
      <c r="B128" s="230"/>
      <c r="C128" s="260"/>
      <c r="D128" s="264"/>
      <c r="E128" s="264"/>
      <c r="F128" s="264"/>
      <c r="G128" s="264"/>
      <c r="H128" s="166"/>
      <c r="I128" s="166"/>
      <c r="J128" s="166"/>
      <c r="K128" s="240"/>
      <c r="L128" s="240"/>
      <c r="M128" s="251"/>
      <c r="N128" s="245"/>
      <c r="O128" s="245"/>
      <c r="P128" s="245"/>
      <c r="Q128" s="116"/>
      <c r="R128" s="116"/>
      <c r="S128" s="116"/>
      <c r="T128" s="116"/>
      <c r="U128" s="116"/>
      <c r="V128" s="116"/>
      <c r="W128" s="118"/>
      <c r="X128" s="118"/>
      <c r="Y128" s="118"/>
      <c r="Z128" s="118"/>
    </row>
    <row r="129" spans="1:26" s="117" customFormat="1" ht="16.5" thickBot="1" x14ac:dyDescent="0.3">
      <c r="A129" s="160"/>
      <c r="B129" s="160"/>
      <c r="C129" s="229"/>
      <c r="D129" s="215"/>
      <c r="E129" s="215"/>
      <c r="F129" s="215"/>
      <c r="G129" s="215"/>
      <c r="H129" s="215"/>
      <c r="I129" s="215"/>
      <c r="J129" s="215"/>
      <c r="K129" s="240"/>
      <c r="L129" s="240"/>
      <c r="M129" s="251"/>
      <c r="N129" s="245"/>
      <c r="O129" s="245"/>
      <c r="P129" s="245"/>
      <c r="Q129" s="116"/>
      <c r="R129" s="116"/>
      <c r="S129" s="116"/>
      <c r="T129" s="116"/>
      <c r="U129" s="116"/>
      <c r="V129" s="116"/>
      <c r="W129" s="118"/>
      <c r="X129" s="118"/>
      <c r="Y129" s="118"/>
      <c r="Z129" s="118"/>
    </row>
    <row r="130" spans="1:26" s="117" customFormat="1" x14ac:dyDescent="0.25">
      <c r="A130" s="166"/>
      <c r="B130" s="166"/>
      <c r="C130" s="170"/>
      <c r="D130" s="166"/>
      <c r="E130" s="166"/>
      <c r="F130" s="166"/>
      <c r="G130" s="166"/>
      <c r="H130" s="166"/>
      <c r="I130" s="166"/>
      <c r="J130" s="166"/>
      <c r="K130" s="256"/>
      <c r="L130" s="256"/>
      <c r="M130" s="256"/>
      <c r="N130" s="245"/>
      <c r="O130" s="245"/>
      <c r="P130" s="245"/>
      <c r="Q130" s="116"/>
      <c r="R130" s="116"/>
      <c r="S130" s="116"/>
      <c r="T130" s="116"/>
      <c r="U130" s="116"/>
      <c r="V130" s="116"/>
      <c r="W130" s="118"/>
      <c r="X130" s="118"/>
      <c r="Y130" s="118"/>
      <c r="Z130" s="118"/>
    </row>
    <row r="131" spans="1:26" s="117" customFormat="1" x14ac:dyDescent="0.25">
      <c r="A131" s="166"/>
      <c r="B131" s="166"/>
      <c r="C131" s="170"/>
      <c r="D131" s="166"/>
      <c r="E131" s="166"/>
      <c r="F131" s="166"/>
      <c r="G131" s="166"/>
      <c r="H131" s="166"/>
      <c r="I131" s="166"/>
      <c r="J131" s="166"/>
      <c r="K131" s="256"/>
      <c r="L131" s="256"/>
      <c r="M131" s="256"/>
      <c r="N131" s="245"/>
      <c r="O131" s="245"/>
      <c r="P131" s="245"/>
      <c r="Q131" s="116"/>
      <c r="R131" s="116"/>
      <c r="S131" s="116"/>
      <c r="T131" s="116"/>
      <c r="U131" s="116"/>
      <c r="V131" s="116"/>
      <c r="W131" s="118"/>
      <c r="X131" s="118"/>
      <c r="Y131" s="118"/>
      <c r="Z131" s="118"/>
    </row>
    <row r="132" spans="1:26" s="117" customFormat="1" x14ac:dyDescent="0.25">
      <c r="A132" s="166"/>
      <c r="B132" s="166"/>
      <c r="C132" s="170"/>
      <c r="D132" s="166"/>
      <c r="E132" s="166"/>
      <c r="F132" s="166"/>
      <c r="G132" s="166"/>
      <c r="H132" s="166"/>
      <c r="I132" s="166"/>
      <c r="J132" s="166"/>
      <c r="K132" s="256"/>
      <c r="L132" s="256"/>
      <c r="M132" s="256"/>
      <c r="N132" s="245"/>
      <c r="O132" s="245"/>
      <c r="P132" s="245"/>
      <c r="Q132" s="116"/>
      <c r="R132" s="116"/>
      <c r="S132" s="116"/>
      <c r="T132" s="116"/>
      <c r="U132" s="116"/>
      <c r="V132" s="116"/>
      <c r="W132" s="118"/>
      <c r="X132" s="118"/>
      <c r="Y132" s="118"/>
      <c r="Z132" s="118"/>
    </row>
    <row r="133" spans="1:26" s="117" customFormat="1" x14ac:dyDescent="0.25">
      <c r="A133" s="166"/>
      <c r="B133" s="166"/>
      <c r="C133" s="166"/>
      <c r="D133" s="166"/>
      <c r="E133" s="166"/>
      <c r="F133" s="166"/>
      <c r="G133" s="166"/>
      <c r="H133" s="166"/>
      <c r="I133" s="166"/>
      <c r="J133" s="166"/>
      <c r="K133" s="240"/>
      <c r="L133" s="240"/>
      <c r="M133" s="251"/>
      <c r="N133" s="245"/>
      <c r="O133" s="245"/>
      <c r="P133" s="245"/>
      <c r="Q133" s="116"/>
      <c r="R133" s="116"/>
      <c r="S133" s="116"/>
      <c r="T133" s="116"/>
      <c r="U133" s="116"/>
      <c r="V133" s="116"/>
      <c r="W133" s="118"/>
      <c r="X133" s="118"/>
      <c r="Y133" s="118"/>
      <c r="Z133" s="118"/>
    </row>
    <row r="134" spans="1:26" s="117" customFormat="1" x14ac:dyDescent="0.25">
      <c r="A134" s="166"/>
      <c r="B134" s="166"/>
      <c r="C134" s="166"/>
      <c r="D134" s="166"/>
      <c r="E134" s="166"/>
      <c r="F134" s="166"/>
      <c r="G134" s="166"/>
      <c r="H134" s="166"/>
      <c r="I134" s="166"/>
      <c r="J134" s="166"/>
      <c r="K134" s="240"/>
      <c r="L134" s="240"/>
      <c r="M134" s="251"/>
      <c r="N134" s="245"/>
      <c r="O134" s="245"/>
      <c r="P134" s="245"/>
      <c r="Q134" s="116"/>
      <c r="R134" s="116"/>
      <c r="S134" s="116"/>
      <c r="T134" s="116"/>
      <c r="U134" s="116"/>
      <c r="V134" s="116"/>
      <c r="W134" s="118"/>
      <c r="X134" s="118"/>
      <c r="Y134" s="118"/>
      <c r="Z134" s="118"/>
    </row>
    <row r="135" spans="1:26" s="117" customFormat="1" x14ac:dyDescent="0.25">
      <c r="A135" s="116"/>
      <c r="B135" s="116"/>
      <c r="C135" s="165"/>
      <c r="D135" s="166"/>
      <c r="E135" s="166"/>
      <c r="F135" s="166"/>
      <c r="G135" s="166"/>
      <c r="H135" s="166"/>
      <c r="I135" s="166"/>
      <c r="J135" s="166"/>
      <c r="K135" s="240"/>
      <c r="L135" s="240"/>
      <c r="M135" s="248"/>
      <c r="N135" s="245"/>
      <c r="O135" s="245"/>
      <c r="P135" s="245"/>
      <c r="Q135" s="116"/>
      <c r="R135" s="116"/>
      <c r="S135" s="116"/>
      <c r="T135" s="116"/>
      <c r="U135" s="116"/>
      <c r="V135" s="116"/>
      <c r="W135" s="118"/>
      <c r="X135" s="118"/>
      <c r="Y135" s="118"/>
      <c r="Z135" s="118"/>
    </row>
    <row r="136" spans="1:26" s="117" customFormat="1" x14ac:dyDescent="0.25">
      <c r="A136" s="166"/>
      <c r="B136" s="166"/>
      <c r="C136" s="166"/>
      <c r="D136" s="166"/>
      <c r="E136" s="166"/>
      <c r="F136" s="166"/>
      <c r="G136" s="166"/>
      <c r="H136" s="166"/>
      <c r="I136" s="166"/>
      <c r="J136" s="166"/>
      <c r="K136" s="240"/>
      <c r="L136" s="240"/>
      <c r="M136" s="248"/>
      <c r="N136" s="245"/>
      <c r="O136" s="245"/>
      <c r="P136" s="245"/>
      <c r="Q136" s="116"/>
      <c r="R136" s="116"/>
      <c r="S136" s="116"/>
      <c r="T136" s="116"/>
      <c r="U136" s="116"/>
      <c r="V136" s="116"/>
      <c r="W136" s="118"/>
      <c r="X136" s="118"/>
      <c r="Y136" s="118"/>
      <c r="Z136" s="118"/>
    </row>
    <row r="137" spans="1:26" s="117" customFormat="1" x14ac:dyDescent="0.25">
      <c r="A137" s="166"/>
      <c r="B137" s="166"/>
      <c r="C137" s="166"/>
      <c r="D137" s="166"/>
      <c r="E137" s="166"/>
      <c r="F137" s="166"/>
      <c r="G137" s="166"/>
      <c r="H137" s="166"/>
      <c r="I137" s="166"/>
      <c r="J137" s="166"/>
      <c r="K137" s="240"/>
      <c r="L137" s="240"/>
      <c r="M137" s="248"/>
      <c r="N137" s="245"/>
      <c r="O137" s="245"/>
      <c r="P137" s="245"/>
      <c r="Q137" s="116"/>
      <c r="R137" s="116"/>
      <c r="S137" s="116"/>
      <c r="T137" s="116"/>
      <c r="U137" s="116"/>
      <c r="V137" s="116"/>
      <c r="W137" s="118"/>
      <c r="X137" s="118"/>
      <c r="Y137" s="118"/>
      <c r="Z137" s="118"/>
    </row>
    <row r="138" spans="1:26" s="117" customFormat="1" x14ac:dyDescent="0.25">
      <c r="A138" s="166"/>
      <c r="B138" s="166"/>
      <c r="C138" s="166"/>
      <c r="D138" s="166"/>
      <c r="E138" s="166"/>
      <c r="F138" s="166"/>
      <c r="G138" s="166"/>
      <c r="H138" s="166"/>
      <c r="I138" s="166"/>
      <c r="J138" s="166"/>
      <c r="K138" s="240"/>
      <c r="L138" s="240"/>
      <c r="M138" s="248"/>
      <c r="N138" s="245"/>
      <c r="O138" s="245"/>
      <c r="P138" s="245"/>
      <c r="Q138" s="116"/>
      <c r="R138" s="116"/>
      <c r="S138" s="116"/>
      <c r="T138" s="116"/>
      <c r="U138" s="116"/>
      <c r="V138" s="116"/>
      <c r="W138" s="118"/>
      <c r="X138" s="118"/>
      <c r="Y138" s="118"/>
      <c r="Z138" s="118"/>
    </row>
    <row r="139" spans="1:26" s="117" customFormat="1" x14ac:dyDescent="0.25">
      <c r="A139" s="166"/>
      <c r="B139" s="166"/>
      <c r="C139" s="166"/>
      <c r="D139" s="166"/>
      <c r="E139" s="166"/>
      <c r="F139" s="166"/>
      <c r="G139" s="166"/>
      <c r="H139" s="166"/>
      <c r="I139" s="166"/>
      <c r="J139" s="166"/>
      <c r="K139" s="240"/>
      <c r="L139" s="240"/>
      <c r="M139" s="248"/>
      <c r="N139" s="245"/>
      <c r="O139" s="245"/>
      <c r="P139" s="245"/>
      <c r="Q139" s="116"/>
      <c r="R139" s="116"/>
      <c r="S139" s="116"/>
      <c r="T139" s="116"/>
      <c r="U139" s="116"/>
      <c r="V139" s="116"/>
      <c r="W139" s="118"/>
      <c r="X139" s="118"/>
      <c r="Y139" s="118"/>
      <c r="Z139" s="118"/>
    </row>
    <row r="140" spans="1:26" s="117" customFormat="1" x14ac:dyDescent="0.25">
      <c r="A140" s="166"/>
      <c r="B140" s="166"/>
      <c r="C140" s="166"/>
      <c r="D140" s="166"/>
      <c r="E140" s="166"/>
      <c r="F140" s="166"/>
      <c r="G140" s="166"/>
      <c r="H140" s="166"/>
      <c r="I140" s="166"/>
      <c r="J140" s="166"/>
      <c r="K140" s="240"/>
      <c r="L140" s="240"/>
      <c r="M140" s="248"/>
      <c r="N140" s="245"/>
      <c r="O140" s="245"/>
      <c r="P140" s="245"/>
      <c r="Q140" s="116"/>
      <c r="R140" s="116"/>
      <c r="S140" s="116"/>
      <c r="T140" s="116"/>
      <c r="U140" s="116"/>
      <c r="V140" s="116"/>
      <c r="W140" s="118"/>
      <c r="X140" s="118"/>
      <c r="Y140" s="118"/>
      <c r="Z140" s="118"/>
    </row>
    <row r="141" spans="1:26" s="117" customFormat="1" x14ac:dyDescent="0.25">
      <c r="A141" s="166"/>
      <c r="B141" s="166"/>
      <c r="C141" s="166"/>
      <c r="D141" s="166"/>
      <c r="E141" s="166"/>
      <c r="F141" s="166"/>
      <c r="G141" s="166"/>
      <c r="H141" s="166"/>
      <c r="I141" s="166"/>
      <c r="J141" s="166"/>
      <c r="K141" s="240"/>
      <c r="L141" s="240"/>
      <c r="M141" s="248"/>
      <c r="N141" s="245"/>
      <c r="O141" s="245"/>
      <c r="P141" s="245"/>
      <c r="Q141" s="116"/>
      <c r="R141" s="116"/>
      <c r="S141" s="116"/>
      <c r="T141" s="116"/>
      <c r="U141" s="116"/>
      <c r="V141" s="116"/>
      <c r="W141" s="118"/>
      <c r="X141" s="118"/>
      <c r="Y141" s="118"/>
      <c r="Z141" s="118"/>
    </row>
    <row r="142" spans="1:26" s="117" customFormat="1" x14ac:dyDescent="0.25">
      <c r="A142" s="166"/>
      <c r="B142" s="166"/>
      <c r="C142" s="166"/>
      <c r="D142" s="166"/>
      <c r="E142" s="166"/>
      <c r="F142" s="166"/>
      <c r="G142" s="166"/>
      <c r="H142" s="166"/>
      <c r="I142" s="166"/>
      <c r="J142" s="166"/>
      <c r="K142" s="240"/>
      <c r="L142" s="240"/>
      <c r="M142" s="248"/>
      <c r="N142" s="245"/>
      <c r="O142" s="245"/>
      <c r="P142" s="245"/>
      <c r="Q142" s="116"/>
      <c r="R142" s="116"/>
      <c r="S142" s="116"/>
      <c r="T142" s="116"/>
      <c r="U142" s="116"/>
      <c r="V142" s="116"/>
      <c r="W142" s="118"/>
      <c r="X142" s="118"/>
      <c r="Y142" s="118"/>
      <c r="Z142" s="118"/>
    </row>
    <row r="143" spans="1:26" s="117" customFormat="1" x14ac:dyDescent="0.25">
      <c r="A143" s="166"/>
      <c r="B143" s="166"/>
      <c r="C143" s="166"/>
      <c r="D143" s="166"/>
      <c r="E143" s="166"/>
      <c r="F143" s="166"/>
      <c r="G143" s="166"/>
      <c r="H143" s="166"/>
      <c r="I143" s="166"/>
      <c r="J143" s="166"/>
      <c r="K143" s="240"/>
      <c r="L143" s="240"/>
      <c r="M143" s="248"/>
      <c r="N143" s="245"/>
      <c r="O143" s="245"/>
      <c r="P143" s="245"/>
      <c r="Q143" s="116"/>
      <c r="R143" s="116"/>
      <c r="S143" s="116"/>
      <c r="T143" s="116"/>
      <c r="U143" s="116"/>
      <c r="V143" s="116"/>
      <c r="W143" s="118"/>
      <c r="X143" s="118"/>
      <c r="Y143" s="118"/>
      <c r="Z143" s="118"/>
    </row>
    <row r="144" spans="1:26" s="117" customFormat="1" x14ac:dyDescent="0.25">
      <c r="A144" s="166"/>
      <c r="B144" s="166"/>
      <c r="C144" s="166"/>
      <c r="D144" s="166"/>
      <c r="E144" s="166"/>
      <c r="F144" s="166"/>
      <c r="G144" s="166"/>
      <c r="H144" s="166"/>
      <c r="I144" s="166"/>
      <c r="J144" s="166"/>
      <c r="K144" s="240"/>
      <c r="L144" s="240"/>
      <c r="M144" s="248"/>
      <c r="N144" s="245"/>
      <c r="O144" s="245"/>
      <c r="P144" s="245"/>
      <c r="Q144" s="116"/>
      <c r="R144" s="116"/>
      <c r="S144" s="116"/>
      <c r="T144" s="116"/>
      <c r="U144" s="116"/>
      <c r="V144" s="116"/>
      <c r="W144" s="118"/>
      <c r="X144" s="118"/>
      <c r="Y144" s="118"/>
      <c r="Z144" s="118"/>
    </row>
    <row r="145" spans="1:26" s="117" customFormat="1" x14ac:dyDescent="0.25">
      <c r="A145" s="166"/>
      <c r="B145" s="166"/>
      <c r="C145" s="166"/>
      <c r="D145" s="166"/>
      <c r="E145" s="166"/>
      <c r="F145" s="166"/>
      <c r="G145" s="166"/>
      <c r="H145" s="166"/>
      <c r="I145" s="166"/>
      <c r="J145" s="166"/>
      <c r="K145" s="240"/>
      <c r="L145" s="240"/>
      <c r="M145" s="248"/>
      <c r="N145" s="245"/>
      <c r="O145" s="245"/>
      <c r="P145" s="245"/>
      <c r="Q145" s="116"/>
      <c r="R145" s="116"/>
      <c r="S145" s="116"/>
      <c r="T145" s="116"/>
      <c r="U145" s="116"/>
      <c r="V145" s="116"/>
      <c r="W145" s="118"/>
      <c r="X145" s="118"/>
      <c r="Y145" s="118"/>
      <c r="Z145" s="118"/>
    </row>
  </sheetData>
  <phoneticPr fontId="17" type="noConversion"/>
  <printOptions horizontalCentered="1"/>
  <pageMargins left="0.25" right="0.25" top="0.75" bottom="0.75" header="0.3" footer="0.3"/>
  <pageSetup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67B6D-4392-48BA-9972-F5FF3B9FD19F}">
  <dimension ref="A1:AB140"/>
  <sheetViews>
    <sheetView showGridLines="0" zoomScaleNormal="100" workbookViewId="0"/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95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customWidth="1"/>
    <col min="11" max="11" width="12.1406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5" width="9.7109375" style="363" hidden="1" customWidth="1"/>
    <col min="16" max="17" width="7.5703125" style="363" hidden="1" customWidth="1"/>
    <col min="18" max="18" width="0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7" max="27" width="9.140625" style="281"/>
    <col min="28" max="16384" width="9.140625" style="279"/>
  </cols>
  <sheetData>
    <row r="1" spans="1:27" ht="15" customHeight="1" x14ac:dyDescent="0.25">
      <c r="A1" s="278" t="s">
        <v>157</v>
      </c>
      <c r="B1" s="278"/>
      <c r="K1" s="363" t="s">
        <v>242</v>
      </c>
      <c r="L1" s="364">
        <v>1.01</v>
      </c>
      <c r="M1" s="364"/>
    </row>
    <row r="2" spans="1:27" ht="15" customHeight="1" x14ac:dyDescent="0.25">
      <c r="A2" s="282" t="s">
        <v>260</v>
      </c>
      <c r="B2" s="278"/>
      <c r="C2" s="283"/>
      <c r="D2" s="283"/>
      <c r="E2" s="284"/>
      <c r="F2" s="283"/>
      <c r="G2" s="283"/>
      <c r="H2" s="283"/>
      <c r="I2" s="283"/>
    </row>
    <row r="3" spans="1:27" ht="15" customHeight="1" x14ac:dyDescent="0.25">
      <c r="A3" s="285" t="s">
        <v>2</v>
      </c>
      <c r="B3" s="286"/>
      <c r="D3" s="287"/>
      <c r="E3" s="288"/>
      <c r="F3" s="287"/>
      <c r="G3" s="287"/>
      <c r="H3" s="287"/>
      <c r="I3" s="287"/>
      <c r="J3" s="289"/>
    </row>
    <row r="4" spans="1:27" ht="15" customHeight="1" x14ac:dyDescent="0.25">
      <c r="A4" s="290" t="s">
        <v>257</v>
      </c>
      <c r="B4" s="286"/>
      <c r="D4" s="287"/>
      <c r="E4" s="288"/>
      <c r="F4" s="287"/>
      <c r="G4" s="287"/>
      <c r="H4" s="287"/>
      <c r="I4" s="287"/>
      <c r="J4" s="289"/>
    </row>
    <row r="5" spans="1:27" ht="15" customHeight="1" x14ac:dyDescent="0.25">
      <c r="A5" s="286"/>
      <c r="B5" s="286"/>
      <c r="C5" s="285"/>
      <c r="D5" s="287"/>
      <c r="E5" s="288"/>
      <c r="F5" s="287"/>
      <c r="G5" s="287"/>
      <c r="H5" s="287"/>
      <c r="I5" s="287"/>
      <c r="J5" s="289"/>
      <c r="N5" s="365">
        <v>3</v>
      </c>
      <c r="O5" s="363">
        <f>N5+1</f>
        <v>4</v>
      </c>
      <c r="P5" s="363">
        <f t="shared" ref="P5:Q5" si="0">O5+1</f>
        <v>5</v>
      </c>
      <c r="Q5" s="363">
        <f t="shared" si="0"/>
        <v>6</v>
      </c>
    </row>
    <row r="6" spans="1:27" ht="30" x14ac:dyDescent="0.25">
      <c r="A6" s="291" t="s">
        <v>236</v>
      </c>
      <c r="B6" s="291" t="s">
        <v>233</v>
      </c>
      <c r="C6" s="291" t="s">
        <v>234</v>
      </c>
      <c r="D6" s="291" t="s">
        <v>235</v>
      </c>
      <c r="E6" s="292" t="s">
        <v>156</v>
      </c>
      <c r="F6" s="293" t="s">
        <v>11</v>
      </c>
      <c r="G6" s="293" t="s">
        <v>12</v>
      </c>
      <c r="H6" s="293" t="s">
        <v>13</v>
      </c>
      <c r="I6" s="293" t="s">
        <v>40</v>
      </c>
      <c r="J6" s="281"/>
      <c r="K6" s="367" t="s">
        <v>239</v>
      </c>
      <c r="L6" s="368" t="s">
        <v>4</v>
      </c>
      <c r="M6" s="368" t="s">
        <v>230</v>
      </c>
      <c r="N6" s="367" t="s">
        <v>11</v>
      </c>
      <c r="O6" s="367" t="s">
        <v>12</v>
      </c>
      <c r="P6" s="367" t="s">
        <v>13</v>
      </c>
      <c r="Q6" s="367" t="s">
        <v>40</v>
      </c>
      <c r="S6" s="294" t="s">
        <v>239</v>
      </c>
      <c r="T6" s="294" t="str">
        <f>L6</f>
        <v>Job Code</v>
      </c>
      <c r="U6" s="294" t="s">
        <v>299</v>
      </c>
      <c r="V6" s="294" t="s">
        <v>230</v>
      </c>
      <c r="W6" s="294" t="str">
        <f>F6</f>
        <v>Step 1</v>
      </c>
      <c r="X6" s="294" t="str">
        <f>G6</f>
        <v>Step 2</v>
      </c>
      <c r="Y6" s="294" t="str">
        <f>H6</f>
        <v>Step 3</v>
      </c>
      <c r="Z6" s="294" t="str">
        <f>I6</f>
        <v>Step 4</v>
      </c>
      <c r="AA6" s="279"/>
    </row>
    <row r="7" spans="1:27" ht="15" customHeight="1" x14ac:dyDescent="0.25">
      <c r="A7" s="295" t="s">
        <v>231</v>
      </c>
      <c r="B7" s="296" t="s">
        <v>232</v>
      </c>
      <c r="C7" s="295" t="s">
        <v>17</v>
      </c>
      <c r="D7" s="295" t="s">
        <v>14</v>
      </c>
      <c r="E7" s="279" t="s">
        <v>16</v>
      </c>
      <c r="F7" s="298">
        <f>N7</f>
        <v>34.401000000000003</v>
      </c>
      <c r="G7" s="298">
        <f t="shared" ref="G7:I7" si="1">O7</f>
        <v>35.441000000000003</v>
      </c>
      <c r="H7" s="298">
        <f t="shared" si="1"/>
        <v>36.491</v>
      </c>
      <c r="I7" s="298">
        <f t="shared" si="1"/>
        <v>37.591999999999999</v>
      </c>
      <c r="J7" s="281"/>
      <c r="K7" s="363" t="s">
        <v>243</v>
      </c>
      <c r="L7" s="366" t="str">
        <f>D7</f>
        <v>04540C</v>
      </c>
      <c r="M7" s="366" t="str">
        <f>E7</f>
        <v>Foreman Bridge Maintenance</v>
      </c>
      <c r="N7" s="369">
        <f t="shared" ref="N7:Q19" si="2">ROUND(IF($K7="Y",VLOOKUP($L7,DataFeb2019,N$5,0)*PercIncr2020,VLOOKUP($L7,DataFeb2019,N$5,0)),3)</f>
        <v>34.401000000000003</v>
      </c>
      <c r="O7" s="369">
        <f t="shared" si="2"/>
        <v>35.441000000000003</v>
      </c>
      <c r="P7" s="369">
        <f t="shared" si="2"/>
        <v>36.491</v>
      </c>
      <c r="Q7" s="369">
        <f t="shared" si="2"/>
        <v>37.591999999999999</v>
      </c>
      <c r="S7" s="270" t="str">
        <f>K7</f>
        <v>Y</v>
      </c>
      <c r="T7" s="271" t="str">
        <f t="shared" ref="T7:T19" si="3">D7</f>
        <v>04540C</v>
      </c>
      <c r="U7" s="385" t="str">
        <f t="shared" ref="U7:U19" si="4">B7</f>
        <v>05</v>
      </c>
      <c r="V7" s="271" t="str">
        <f t="shared" ref="V7:V19" si="5">E7</f>
        <v>Foreman Bridge Maintenance</v>
      </c>
      <c r="W7" s="386">
        <f t="shared" ref="W7:Z19" si="6">ROUND(N7,3)</f>
        <v>34.401000000000003</v>
      </c>
      <c r="X7" s="386">
        <f t="shared" si="6"/>
        <v>35.441000000000003</v>
      </c>
      <c r="Y7" s="386">
        <f t="shared" si="6"/>
        <v>36.491</v>
      </c>
      <c r="Z7" s="386">
        <f t="shared" si="6"/>
        <v>37.591999999999999</v>
      </c>
      <c r="AA7" s="279"/>
    </row>
    <row r="8" spans="1:27" ht="15" customHeight="1" x14ac:dyDescent="0.25">
      <c r="A8" s="295" t="s">
        <v>231</v>
      </c>
      <c r="B8" s="296" t="s">
        <v>232</v>
      </c>
      <c r="C8" s="295" t="s">
        <v>17</v>
      </c>
      <c r="D8" s="295" t="s">
        <v>165</v>
      </c>
      <c r="E8" s="279" t="s">
        <v>166</v>
      </c>
      <c r="F8" s="298">
        <f t="shared" ref="F8:F19" si="7">N8</f>
        <v>34.401000000000003</v>
      </c>
      <c r="G8" s="298">
        <f t="shared" ref="G8:G19" si="8">O8</f>
        <v>35.441000000000003</v>
      </c>
      <c r="H8" s="298">
        <f t="shared" ref="H8:H19" si="9">P8</f>
        <v>36.491</v>
      </c>
      <c r="I8" s="298">
        <f t="shared" ref="I8:I19" si="10">Q8</f>
        <v>37.591999999999999</v>
      </c>
      <c r="J8" s="281"/>
      <c r="K8" s="363" t="s">
        <v>243</v>
      </c>
      <c r="L8" s="366" t="str">
        <f t="shared" ref="L8:M19" si="11">D8</f>
        <v>04585C</v>
      </c>
      <c r="M8" s="366" t="str">
        <f t="shared" si="11"/>
        <v>Foreman Construction Maintenance Grounds</v>
      </c>
      <c r="N8" s="369">
        <f t="shared" si="2"/>
        <v>34.401000000000003</v>
      </c>
      <c r="O8" s="369">
        <f t="shared" si="2"/>
        <v>35.441000000000003</v>
      </c>
      <c r="P8" s="369">
        <f t="shared" si="2"/>
        <v>36.491</v>
      </c>
      <c r="Q8" s="369">
        <f t="shared" si="2"/>
        <v>37.591999999999999</v>
      </c>
      <c r="S8" s="270" t="str">
        <f t="shared" ref="S8:S19" si="12">K8</f>
        <v>Y</v>
      </c>
      <c r="T8" s="271" t="str">
        <f t="shared" si="3"/>
        <v>04585C</v>
      </c>
      <c r="U8" s="385" t="str">
        <f t="shared" si="4"/>
        <v>05</v>
      </c>
      <c r="V8" s="271" t="str">
        <f t="shared" si="5"/>
        <v>Foreman Construction Maintenance Grounds</v>
      </c>
      <c r="W8" s="386">
        <f t="shared" si="6"/>
        <v>34.401000000000003</v>
      </c>
      <c r="X8" s="386">
        <f t="shared" si="6"/>
        <v>35.441000000000003</v>
      </c>
      <c r="Y8" s="386">
        <f t="shared" si="6"/>
        <v>36.491</v>
      </c>
      <c r="Z8" s="386">
        <f t="shared" si="6"/>
        <v>37.591999999999999</v>
      </c>
      <c r="AA8" s="279"/>
    </row>
    <row r="9" spans="1:27" ht="15" customHeight="1" x14ac:dyDescent="0.25">
      <c r="A9" s="295" t="s">
        <v>231</v>
      </c>
      <c r="B9" s="296" t="s">
        <v>232</v>
      </c>
      <c r="C9" s="295" t="s">
        <v>17</v>
      </c>
      <c r="D9" s="295" t="s">
        <v>18</v>
      </c>
      <c r="E9" s="279" t="s">
        <v>19</v>
      </c>
      <c r="F9" s="298">
        <f t="shared" si="7"/>
        <v>34.401000000000003</v>
      </c>
      <c r="G9" s="298">
        <f t="shared" si="8"/>
        <v>35.441000000000003</v>
      </c>
      <c r="H9" s="298">
        <f t="shared" si="9"/>
        <v>36.491</v>
      </c>
      <c r="I9" s="298">
        <f t="shared" si="10"/>
        <v>37.591999999999999</v>
      </c>
      <c r="J9" s="281"/>
      <c r="K9" s="363" t="s">
        <v>243</v>
      </c>
      <c r="L9" s="366" t="str">
        <f t="shared" si="11"/>
        <v>04590C</v>
      </c>
      <c r="M9" s="366" t="str">
        <f t="shared" si="11"/>
        <v>Foreman Construction/Maintenance Transportation</v>
      </c>
      <c r="N9" s="369">
        <f t="shared" si="2"/>
        <v>34.401000000000003</v>
      </c>
      <c r="O9" s="369">
        <f t="shared" si="2"/>
        <v>35.441000000000003</v>
      </c>
      <c r="P9" s="369">
        <f t="shared" si="2"/>
        <v>36.491</v>
      </c>
      <c r="Q9" s="369">
        <f t="shared" si="2"/>
        <v>37.591999999999999</v>
      </c>
      <c r="S9" s="270" t="str">
        <f t="shared" si="12"/>
        <v>Y</v>
      </c>
      <c r="T9" s="271" t="str">
        <f t="shared" si="3"/>
        <v>04590C</v>
      </c>
      <c r="U9" s="385" t="str">
        <f t="shared" si="4"/>
        <v>05</v>
      </c>
      <c r="V9" s="271" t="str">
        <f t="shared" si="5"/>
        <v>Foreman Construction/Maintenance Transportation</v>
      </c>
      <c r="W9" s="386">
        <f t="shared" si="6"/>
        <v>34.401000000000003</v>
      </c>
      <c r="X9" s="386">
        <f t="shared" si="6"/>
        <v>35.441000000000003</v>
      </c>
      <c r="Y9" s="386">
        <f t="shared" si="6"/>
        <v>36.491</v>
      </c>
      <c r="Z9" s="386">
        <f t="shared" si="6"/>
        <v>37.591999999999999</v>
      </c>
      <c r="AA9" s="279"/>
    </row>
    <row r="10" spans="1:27" ht="15" customHeight="1" x14ac:dyDescent="0.25">
      <c r="A10" s="295" t="s">
        <v>231</v>
      </c>
      <c r="B10" s="296" t="s">
        <v>232</v>
      </c>
      <c r="C10" s="295" t="s">
        <v>17</v>
      </c>
      <c r="D10" s="295" t="s">
        <v>22</v>
      </c>
      <c r="E10" s="279" t="s">
        <v>23</v>
      </c>
      <c r="F10" s="298">
        <f t="shared" si="7"/>
        <v>34.401000000000003</v>
      </c>
      <c r="G10" s="298">
        <f t="shared" si="8"/>
        <v>35.441000000000003</v>
      </c>
      <c r="H10" s="298">
        <f t="shared" si="9"/>
        <v>36.491</v>
      </c>
      <c r="I10" s="298">
        <f t="shared" si="10"/>
        <v>37.591999999999999</v>
      </c>
      <c r="J10" s="281"/>
      <c r="K10" s="363" t="s">
        <v>243</v>
      </c>
      <c r="L10" s="366" t="str">
        <f t="shared" si="11"/>
        <v>04800C</v>
      </c>
      <c r="M10" s="366" t="str">
        <f t="shared" si="11"/>
        <v>Foreman Parking Meter Services</v>
      </c>
      <c r="N10" s="369">
        <f t="shared" si="2"/>
        <v>34.401000000000003</v>
      </c>
      <c r="O10" s="369">
        <f t="shared" si="2"/>
        <v>35.441000000000003</v>
      </c>
      <c r="P10" s="369">
        <f t="shared" si="2"/>
        <v>36.491</v>
      </c>
      <c r="Q10" s="369">
        <f t="shared" si="2"/>
        <v>37.591999999999999</v>
      </c>
      <c r="S10" s="270" t="str">
        <f t="shared" si="12"/>
        <v>Y</v>
      </c>
      <c r="T10" s="271" t="str">
        <f t="shared" si="3"/>
        <v>04800C</v>
      </c>
      <c r="U10" s="385" t="str">
        <f t="shared" si="4"/>
        <v>05</v>
      </c>
      <c r="V10" s="271" t="str">
        <f t="shared" si="5"/>
        <v>Foreman Parking Meter Services</v>
      </c>
      <c r="W10" s="386">
        <f t="shared" si="6"/>
        <v>34.401000000000003</v>
      </c>
      <c r="X10" s="386">
        <f t="shared" si="6"/>
        <v>35.441000000000003</v>
      </c>
      <c r="Y10" s="386">
        <f t="shared" si="6"/>
        <v>36.491</v>
      </c>
      <c r="Z10" s="386">
        <f t="shared" si="6"/>
        <v>37.591999999999999</v>
      </c>
      <c r="AA10" s="279"/>
    </row>
    <row r="11" spans="1:27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24</v>
      </c>
      <c r="E11" s="279" t="s">
        <v>25</v>
      </c>
      <c r="F11" s="298">
        <f t="shared" si="7"/>
        <v>34.401000000000003</v>
      </c>
      <c r="G11" s="298">
        <f t="shared" si="8"/>
        <v>35.441000000000003</v>
      </c>
      <c r="H11" s="298">
        <f t="shared" si="9"/>
        <v>36.491</v>
      </c>
      <c r="I11" s="298">
        <f t="shared" si="10"/>
        <v>37.591999999999999</v>
      </c>
      <c r="J11" s="281"/>
      <c r="K11" s="363" t="s">
        <v>243</v>
      </c>
      <c r="L11" s="366" t="str">
        <f t="shared" si="11"/>
        <v>04810C</v>
      </c>
      <c r="M11" s="366" t="str">
        <f t="shared" si="11"/>
        <v>Foreman Paving Construction</v>
      </c>
      <c r="N11" s="369">
        <f t="shared" si="2"/>
        <v>34.401000000000003</v>
      </c>
      <c r="O11" s="369">
        <f t="shared" si="2"/>
        <v>35.441000000000003</v>
      </c>
      <c r="P11" s="369">
        <f t="shared" si="2"/>
        <v>36.491</v>
      </c>
      <c r="Q11" s="369">
        <f t="shared" si="2"/>
        <v>37.591999999999999</v>
      </c>
      <c r="S11" s="270" t="str">
        <f t="shared" si="12"/>
        <v>Y</v>
      </c>
      <c r="T11" s="271" t="str">
        <f t="shared" si="3"/>
        <v>04810C</v>
      </c>
      <c r="U11" s="385" t="str">
        <f t="shared" si="4"/>
        <v>05</v>
      </c>
      <c r="V11" s="271" t="str">
        <f t="shared" si="5"/>
        <v>Foreman Paving Construction</v>
      </c>
      <c r="W11" s="386">
        <f t="shared" si="6"/>
        <v>34.401000000000003</v>
      </c>
      <c r="X11" s="386">
        <f t="shared" si="6"/>
        <v>35.441000000000003</v>
      </c>
      <c r="Y11" s="386">
        <f t="shared" si="6"/>
        <v>36.491</v>
      </c>
      <c r="Z11" s="386">
        <f t="shared" si="6"/>
        <v>37.591999999999999</v>
      </c>
      <c r="AA11" s="279"/>
    </row>
    <row r="12" spans="1:27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26</v>
      </c>
      <c r="E12" s="279" t="s">
        <v>27</v>
      </c>
      <c r="F12" s="298">
        <f t="shared" si="7"/>
        <v>34.401000000000003</v>
      </c>
      <c r="G12" s="298">
        <f t="shared" si="8"/>
        <v>35.441000000000003</v>
      </c>
      <c r="H12" s="298">
        <f t="shared" si="9"/>
        <v>36.491</v>
      </c>
      <c r="I12" s="298">
        <f t="shared" si="10"/>
        <v>37.591999999999999</v>
      </c>
      <c r="J12" s="281"/>
      <c r="K12" s="363" t="s">
        <v>243</v>
      </c>
      <c r="L12" s="366" t="str">
        <f t="shared" si="11"/>
        <v>04890C</v>
      </c>
      <c r="M12" s="366" t="str">
        <f t="shared" si="11"/>
        <v>Foreman Ramp Repair &amp; Restoration</v>
      </c>
      <c r="N12" s="369">
        <f t="shared" si="2"/>
        <v>34.401000000000003</v>
      </c>
      <c r="O12" s="369">
        <f t="shared" si="2"/>
        <v>35.441000000000003</v>
      </c>
      <c r="P12" s="369">
        <f t="shared" si="2"/>
        <v>36.491</v>
      </c>
      <c r="Q12" s="369">
        <f t="shared" si="2"/>
        <v>37.591999999999999</v>
      </c>
      <c r="S12" s="270" t="str">
        <f t="shared" si="12"/>
        <v>Y</v>
      </c>
      <c r="T12" s="271" t="str">
        <f t="shared" si="3"/>
        <v>04890C</v>
      </c>
      <c r="U12" s="385" t="str">
        <f t="shared" si="4"/>
        <v>05</v>
      </c>
      <c r="V12" s="271" t="str">
        <f t="shared" si="5"/>
        <v>Foreman Ramp Repair &amp; Restoration</v>
      </c>
      <c r="W12" s="386">
        <f t="shared" si="6"/>
        <v>34.401000000000003</v>
      </c>
      <c r="X12" s="386">
        <f t="shared" si="6"/>
        <v>35.441000000000003</v>
      </c>
      <c r="Y12" s="386">
        <f t="shared" si="6"/>
        <v>36.491</v>
      </c>
      <c r="Z12" s="386">
        <f t="shared" si="6"/>
        <v>37.591999999999999</v>
      </c>
      <c r="AA12" s="279"/>
    </row>
    <row r="13" spans="1:27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28</v>
      </c>
      <c r="E13" s="279" t="s">
        <v>29</v>
      </c>
      <c r="F13" s="298">
        <f t="shared" si="7"/>
        <v>34.401000000000003</v>
      </c>
      <c r="G13" s="298">
        <f t="shared" si="8"/>
        <v>35.441000000000003</v>
      </c>
      <c r="H13" s="298">
        <f t="shared" si="9"/>
        <v>36.491</v>
      </c>
      <c r="I13" s="298">
        <f t="shared" si="10"/>
        <v>37.591999999999999</v>
      </c>
      <c r="J13" s="281"/>
      <c r="K13" s="363" t="s">
        <v>243</v>
      </c>
      <c r="L13" s="366" t="str">
        <f t="shared" si="11"/>
        <v>04910C</v>
      </c>
      <c r="M13" s="366" t="str">
        <f t="shared" si="11"/>
        <v>Foreman Sewer Construction</v>
      </c>
      <c r="N13" s="369">
        <f t="shared" si="2"/>
        <v>34.401000000000003</v>
      </c>
      <c r="O13" s="369">
        <f t="shared" si="2"/>
        <v>35.441000000000003</v>
      </c>
      <c r="P13" s="369">
        <f t="shared" si="2"/>
        <v>36.491</v>
      </c>
      <c r="Q13" s="369">
        <f t="shared" si="2"/>
        <v>37.591999999999999</v>
      </c>
      <c r="S13" s="270" t="str">
        <f t="shared" si="12"/>
        <v>Y</v>
      </c>
      <c r="T13" s="271" t="str">
        <f t="shared" si="3"/>
        <v>04910C</v>
      </c>
      <c r="U13" s="385" t="str">
        <f t="shared" si="4"/>
        <v>05</v>
      </c>
      <c r="V13" s="271" t="str">
        <f t="shared" si="5"/>
        <v>Foreman Sewer Construction</v>
      </c>
      <c r="W13" s="386">
        <f t="shared" si="6"/>
        <v>34.401000000000003</v>
      </c>
      <c r="X13" s="386">
        <f t="shared" si="6"/>
        <v>35.441000000000003</v>
      </c>
      <c r="Y13" s="386">
        <f t="shared" si="6"/>
        <v>36.491</v>
      </c>
      <c r="Z13" s="386">
        <f t="shared" si="6"/>
        <v>37.591999999999999</v>
      </c>
      <c r="AA13" s="279"/>
    </row>
    <row r="14" spans="1:27" ht="15" customHeight="1" x14ac:dyDescent="0.25">
      <c r="A14" s="295" t="s">
        <v>231</v>
      </c>
      <c r="B14" s="296" t="s">
        <v>232</v>
      </c>
      <c r="C14" s="295" t="s">
        <v>17</v>
      </c>
      <c r="D14" s="295" t="s">
        <v>31</v>
      </c>
      <c r="E14" s="279" t="s">
        <v>32</v>
      </c>
      <c r="F14" s="298">
        <f t="shared" si="7"/>
        <v>34.401000000000003</v>
      </c>
      <c r="G14" s="298">
        <f t="shared" si="8"/>
        <v>35.441000000000003</v>
      </c>
      <c r="H14" s="298">
        <f t="shared" si="9"/>
        <v>36.491</v>
      </c>
      <c r="I14" s="298">
        <f t="shared" si="10"/>
        <v>37.591999999999999</v>
      </c>
      <c r="J14" s="281"/>
      <c r="K14" s="363" t="s">
        <v>243</v>
      </c>
      <c r="L14" s="366" t="str">
        <f t="shared" si="11"/>
        <v>04920C</v>
      </c>
      <c r="M14" s="366" t="str">
        <f t="shared" si="11"/>
        <v>Foreman Sewer Maintenance</v>
      </c>
      <c r="N14" s="369">
        <f t="shared" si="2"/>
        <v>34.401000000000003</v>
      </c>
      <c r="O14" s="369">
        <f t="shared" si="2"/>
        <v>35.441000000000003</v>
      </c>
      <c r="P14" s="369">
        <f t="shared" si="2"/>
        <v>36.491</v>
      </c>
      <c r="Q14" s="369">
        <f t="shared" si="2"/>
        <v>37.591999999999999</v>
      </c>
      <c r="S14" s="270" t="str">
        <f t="shared" si="12"/>
        <v>Y</v>
      </c>
      <c r="T14" s="271" t="str">
        <f t="shared" si="3"/>
        <v>04920C</v>
      </c>
      <c r="U14" s="385" t="str">
        <f t="shared" si="4"/>
        <v>05</v>
      </c>
      <c r="V14" s="271" t="str">
        <f t="shared" si="5"/>
        <v>Foreman Sewer Maintenance</v>
      </c>
      <c r="W14" s="386">
        <f t="shared" si="6"/>
        <v>34.401000000000003</v>
      </c>
      <c r="X14" s="386">
        <f t="shared" si="6"/>
        <v>35.441000000000003</v>
      </c>
      <c r="Y14" s="386">
        <f t="shared" si="6"/>
        <v>36.491</v>
      </c>
      <c r="Z14" s="386">
        <f t="shared" si="6"/>
        <v>37.591999999999999</v>
      </c>
      <c r="AA14" s="279"/>
    </row>
    <row r="15" spans="1:27" ht="15" customHeight="1" x14ac:dyDescent="0.25">
      <c r="A15" s="295" t="s">
        <v>231</v>
      </c>
      <c r="B15" s="296" t="s">
        <v>232</v>
      </c>
      <c r="C15" s="295" t="s">
        <v>17</v>
      </c>
      <c r="D15" s="295" t="s">
        <v>149</v>
      </c>
      <c r="E15" s="279" t="s">
        <v>30</v>
      </c>
      <c r="F15" s="298">
        <f t="shared" si="7"/>
        <v>34.401000000000003</v>
      </c>
      <c r="G15" s="298">
        <f t="shared" si="8"/>
        <v>35.441000000000003</v>
      </c>
      <c r="H15" s="298">
        <f t="shared" si="9"/>
        <v>36.491</v>
      </c>
      <c r="I15" s="298">
        <f t="shared" si="10"/>
        <v>37.591999999999999</v>
      </c>
      <c r="J15" s="281"/>
      <c r="K15" s="363" t="s">
        <v>243</v>
      </c>
      <c r="L15" s="366" t="str">
        <f t="shared" si="11"/>
        <v>04915C</v>
      </c>
      <c r="M15" s="366" t="str">
        <f t="shared" si="11"/>
        <v>Foreman Sewer Construction &amp; Maintenance</v>
      </c>
      <c r="N15" s="369">
        <f t="shared" si="2"/>
        <v>34.401000000000003</v>
      </c>
      <c r="O15" s="369">
        <f t="shared" si="2"/>
        <v>35.441000000000003</v>
      </c>
      <c r="P15" s="369">
        <f t="shared" si="2"/>
        <v>36.491</v>
      </c>
      <c r="Q15" s="369">
        <f t="shared" si="2"/>
        <v>37.591999999999999</v>
      </c>
      <c r="S15" s="270" t="str">
        <f t="shared" si="12"/>
        <v>Y</v>
      </c>
      <c r="T15" s="271" t="str">
        <f t="shared" si="3"/>
        <v>04915C</v>
      </c>
      <c r="U15" s="385" t="str">
        <f t="shared" si="4"/>
        <v>05</v>
      </c>
      <c r="V15" s="271" t="str">
        <f t="shared" si="5"/>
        <v>Foreman Sewer Construction &amp; Maintenance</v>
      </c>
      <c r="W15" s="386">
        <f t="shared" si="6"/>
        <v>34.401000000000003</v>
      </c>
      <c r="X15" s="386">
        <f t="shared" si="6"/>
        <v>35.441000000000003</v>
      </c>
      <c r="Y15" s="386">
        <f t="shared" si="6"/>
        <v>36.491</v>
      </c>
      <c r="Z15" s="386">
        <f t="shared" si="6"/>
        <v>37.591999999999999</v>
      </c>
      <c r="AA15" s="279"/>
    </row>
    <row r="16" spans="1:27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148</v>
      </c>
      <c r="E16" s="279" t="s">
        <v>150</v>
      </c>
      <c r="F16" s="298">
        <f t="shared" si="7"/>
        <v>34.401000000000003</v>
      </c>
      <c r="G16" s="298">
        <f t="shared" si="8"/>
        <v>35.441000000000003</v>
      </c>
      <c r="H16" s="298">
        <f t="shared" si="9"/>
        <v>36.491</v>
      </c>
      <c r="I16" s="298">
        <f t="shared" si="10"/>
        <v>37.591999999999999</v>
      </c>
      <c r="J16" s="281"/>
      <c r="K16" s="363" t="s">
        <v>243</v>
      </c>
      <c r="L16" s="366" t="str">
        <f t="shared" si="11"/>
        <v>04925C</v>
      </c>
      <c r="M16" s="366" t="str">
        <f t="shared" si="11"/>
        <v>Foreman Storm Sewer Infrastructure</v>
      </c>
      <c r="N16" s="369">
        <f t="shared" si="2"/>
        <v>34.401000000000003</v>
      </c>
      <c r="O16" s="369">
        <f t="shared" si="2"/>
        <v>35.441000000000003</v>
      </c>
      <c r="P16" s="369">
        <f t="shared" si="2"/>
        <v>36.491</v>
      </c>
      <c r="Q16" s="369">
        <f t="shared" si="2"/>
        <v>37.591999999999999</v>
      </c>
      <c r="S16" s="270" t="str">
        <f t="shared" si="12"/>
        <v>Y</v>
      </c>
      <c r="T16" s="271" t="str">
        <f t="shared" si="3"/>
        <v>04925C</v>
      </c>
      <c r="U16" s="385" t="str">
        <f t="shared" si="4"/>
        <v>05</v>
      </c>
      <c r="V16" s="271" t="str">
        <f t="shared" si="5"/>
        <v>Foreman Storm Sewer Infrastructure</v>
      </c>
      <c r="W16" s="386">
        <f t="shared" si="6"/>
        <v>34.401000000000003</v>
      </c>
      <c r="X16" s="386">
        <f t="shared" si="6"/>
        <v>35.441000000000003</v>
      </c>
      <c r="Y16" s="386">
        <f t="shared" si="6"/>
        <v>36.491</v>
      </c>
      <c r="Z16" s="386">
        <f t="shared" si="6"/>
        <v>37.591999999999999</v>
      </c>
      <c r="AA16" s="279"/>
    </row>
    <row r="17" spans="1:28" ht="15" customHeight="1" x14ac:dyDescent="0.25">
      <c r="A17" s="295" t="s">
        <v>231</v>
      </c>
      <c r="B17" s="296" t="s">
        <v>232</v>
      </c>
      <c r="C17" s="295" t="s">
        <v>17</v>
      </c>
      <c r="D17" s="295" t="s">
        <v>33</v>
      </c>
      <c r="E17" s="279" t="s">
        <v>139</v>
      </c>
      <c r="F17" s="298">
        <f t="shared" si="7"/>
        <v>34.401000000000003</v>
      </c>
      <c r="G17" s="298">
        <f t="shared" si="8"/>
        <v>35.441000000000003</v>
      </c>
      <c r="H17" s="298">
        <f t="shared" si="9"/>
        <v>36.491</v>
      </c>
      <c r="I17" s="298">
        <f t="shared" si="10"/>
        <v>37.591999999999999</v>
      </c>
      <c r="J17" s="281"/>
      <c r="K17" s="363" t="s">
        <v>243</v>
      </c>
      <c r="L17" s="366" t="str">
        <f t="shared" si="11"/>
        <v>04960C</v>
      </c>
      <c r="M17" s="366" t="str">
        <f t="shared" si="11"/>
        <v>Foreman Solid Waste-Recycling</v>
      </c>
      <c r="N17" s="369">
        <f t="shared" si="2"/>
        <v>34.401000000000003</v>
      </c>
      <c r="O17" s="369">
        <f t="shared" si="2"/>
        <v>35.441000000000003</v>
      </c>
      <c r="P17" s="369">
        <f t="shared" si="2"/>
        <v>36.491</v>
      </c>
      <c r="Q17" s="369">
        <f t="shared" si="2"/>
        <v>37.591999999999999</v>
      </c>
      <c r="S17" s="270" t="str">
        <f t="shared" si="12"/>
        <v>Y</v>
      </c>
      <c r="T17" s="271" t="str">
        <f t="shared" si="3"/>
        <v>04960C</v>
      </c>
      <c r="U17" s="385" t="str">
        <f t="shared" si="4"/>
        <v>05</v>
      </c>
      <c r="V17" s="271" t="str">
        <f t="shared" si="5"/>
        <v>Foreman Solid Waste-Recycling</v>
      </c>
      <c r="W17" s="386">
        <f t="shared" si="6"/>
        <v>34.401000000000003</v>
      </c>
      <c r="X17" s="386">
        <f t="shared" si="6"/>
        <v>35.441000000000003</v>
      </c>
      <c r="Y17" s="386">
        <f t="shared" si="6"/>
        <v>36.491</v>
      </c>
      <c r="Z17" s="386">
        <f t="shared" si="6"/>
        <v>37.591999999999999</v>
      </c>
      <c r="AA17" s="279"/>
    </row>
    <row r="18" spans="1:28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35</v>
      </c>
      <c r="E18" s="279" t="s">
        <v>36</v>
      </c>
      <c r="F18" s="298">
        <f t="shared" si="7"/>
        <v>34.401000000000003</v>
      </c>
      <c r="G18" s="298">
        <f t="shared" si="8"/>
        <v>35.441000000000003</v>
      </c>
      <c r="H18" s="298">
        <f t="shared" si="9"/>
        <v>36.491</v>
      </c>
      <c r="I18" s="298">
        <f t="shared" si="10"/>
        <v>37.591999999999999</v>
      </c>
      <c r="J18" s="281"/>
      <c r="K18" s="363" t="s">
        <v>243</v>
      </c>
      <c r="L18" s="366" t="str">
        <f t="shared" si="11"/>
        <v>04980C</v>
      </c>
      <c r="M18" s="366" t="str">
        <f t="shared" si="11"/>
        <v>Foreman Street Maintenance &amp; Repair</v>
      </c>
      <c r="N18" s="369">
        <f t="shared" si="2"/>
        <v>34.401000000000003</v>
      </c>
      <c r="O18" s="369">
        <f t="shared" si="2"/>
        <v>35.441000000000003</v>
      </c>
      <c r="P18" s="369">
        <f t="shared" si="2"/>
        <v>36.491</v>
      </c>
      <c r="Q18" s="369">
        <f t="shared" si="2"/>
        <v>37.591999999999999</v>
      </c>
      <c r="S18" s="270" t="str">
        <f t="shared" si="12"/>
        <v>Y</v>
      </c>
      <c r="T18" s="271" t="str">
        <f t="shared" si="3"/>
        <v>04980C</v>
      </c>
      <c r="U18" s="385" t="str">
        <f t="shared" si="4"/>
        <v>05</v>
      </c>
      <c r="V18" s="271" t="str">
        <f t="shared" si="5"/>
        <v>Foreman Street Maintenance &amp; Repair</v>
      </c>
      <c r="W18" s="386">
        <f t="shared" si="6"/>
        <v>34.401000000000003</v>
      </c>
      <c r="X18" s="386">
        <f t="shared" si="6"/>
        <v>35.441000000000003</v>
      </c>
      <c r="Y18" s="386">
        <f t="shared" si="6"/>
        <v>36.491</v>
      </c>
      <c r="Z18" s="386">
        <f t="shared" si="6"/>
        <v>37.591999999999999</v>
      </c>
      <c r="AA18" s="279"/>
    </row>
    <row r="19" spans="1:28" ht="15" customHeight="1" x14ac:dyDescent="0.25">
      <c r="A19" s="295" t="s">
        <v>231</v>
      </c>
      <c r="B19" s="296" t="s">
        <v>232</v>
      </c>
      <c r="C19" s="295" t="s">
        <v>17</v>
      </c>
      <c r="D19" s="295" t="s">
        <v>155</v>
      </c>
      <c r="E19" s="279" t="s">
        <v>227</v>
      </c>
      <c r="F19" s="298">
        <f t="shared" si="7"/>
        <v>34.401000000000003</v>
      </c>
      <c r="G19" s="298">
        <f t="shared" si="8"/>
        <v>35.441000000000003</v>
      </c>
      <c r="H19" s="298">
        <f t="shared" si="9"/>
        <v>36.491</v>
      </c>
      <c r="I19" s="298">
        <f t="shared" si="10"/>
        <v>37.591999999999999</v>
      </c>
      <c r="J19" s="281"/>
      <c r="K19" s="363" t="s">
        <v>243</v>
      </c>
      <c r="L19" s="366" t="str">
        <f t="shared" si="11"/>
        <v>05030C</v>
      </c>
      <c r="M19" s="366" t="str">
        <f t="shared" si="11"/>
        <v>Foreman Water Distribution System</v>
      </c>
      <c r="N19" s="369">
        <f t="shared" si="2"/>
        <v>34.401000000000003</v>
      </c>
      <c r="O19" s="369">
        <f t="shared" si="2"/>
        <v>35.441000000000003</v>
      </c>
      <c r="P19" s="369">
        <f t="shared" si="2"/>
        <v>36.491</v>
      </c>
      <c r="Q19" s="369">
        <f t="shared" si="2"/>
        <v>37.591999999999999</v>
      </c>
      <c r="S19" s="270" t="str">
        <f t="shared" si="12"/>
        <v>Y</v>
      </c>
      <c r="T19" s="271" t="str">
        <f t="shared" si="3"/>
        <v>05030C</v>
      </c>
      <c r="U19" s="385" t="str">
        <f t="shared" si="4"/>
        <v>05</v>
      </c>
      <c r="V19" s="271" t="str">
        <f t="shared" si="5"/>
        <v>Foreman Water Distribution System</v>
      </c>
      <c r="W19" s="386">
        <f t="shared" si="6"/>
        <v>34.401000000000003</v>
      </c>
      <c r="X19" s="386">
        <f t="shared" si="6"/>
        <v>35.441000000000003</v>
      </c>
      <c r="Y19" s="386">
        <f t="shared" si="6"/>
        <v>36.491</v>
      </c>
      <c r="Z19" s="386">
        <f t="shared" si="6"/>
        <v>37.591999999999999</v>
      </c>
      <c r="AA19" s="279"/>
    </row>
    <row r="20" spans="1:28" ht="15" customHeight="1" x14ac:dyDescent="0.25">
      <c r="E20" s="285" t="s">
        <v>126</v>
      </c>
      <c r="F20" s="297"/>
      <c r="G20" s="295"/>
      <c r="H20" s="295"/>
      <c r="I20" s="298"/>
      <c r="J20" s="298"/>
      <c r="K20" s="370"/>
      <c r="N20" s="371"/>
      <c r="O20" s="371"/>
      <c r="P20" s="371"/>
      <c r="Q20" s="371"/>
      <c r="Y20" s="271"/>
      <c r="Z20" s="271"/>
      <c r="AB20" s="281"/>
    </row>
    <row r="21" spans="1:28" ht="15" customHeight="1" x14ac:dyDescent="0.25">
      <c r="A21" s="299"/>
      <c r="B21" s="299"/>
      <c r="C21" s="300"/>
      <c r="D21" s="300"/>
      <c r="E21" s="301"/>
      <c r="F21" s="300"/>
      <c r="G21" s="302"/>
      <c r="H21" s="302"/>
      <c r="I21" s="302"/>
      <c r="J21" s="301"/>
      <c r="K21" s="365"/>
      <c r="S21" s="303"/>
      <c r="T21" s="303"/>
      <c r="U21" s="303"/>
      <c r="V21" s="303"/>
      <c r="W21" s="303"/>
      <c r="X21" s="303"/>
      <c r="Y21" s="387"/>
      <c r="Z21" s="387"/>
      <c r="AA21" s="279"/>
    </row>
    <row r="22" spans="1:28" ht="15" customHeight="1" x14ac:dyDescent="0.25">
      <c r="A22" s="299" t="s">
        <v>42</v>
      </c>
      <c r="B22" s="299"/>
      <c r="D22" s="300"/>
      <c r="E22" s="301"/>
      <c r="F22" s="300"/>
      <c r="G22" s="295"/>
      <c r="H22" s="295"/>
      <c r="I22" s="295"/>
      <c r="J22" s="295"/>
      <c r="T22" s="294" t="s">
        <v>300</v>
      </c>
      <c r="V22" s="294" t="s">
        <v>48</v>
      </c>
      <c r="W22" s="294" t="s">
        <v>301</v>
      </c>
    </row>
    <row r="23" spans="1:28" ht="15" customHeight="1" x14ac:dyDescent="0.25">
      <c r="A23" s="305" t="str">
        <f>"Provided that a  "&amp;TEXT(N23,"$0.000")&amp;" per hour shift differential be paid for all work shifts that have a regular start time beginning at or after"</f>
        <v>Provided that a  $1.423 per hour shift differential be paid for all work shifts that have a regular start time beginning at or after</v>
      </c>
      <c r="B23" s="306"/>
      <c r="C23" s="307"/>
      <c r="D23" s="298"/>
      <c r="E23" s="307"/>
      <c r="F23" s="309"/>
      <c r="G23" s="309"/>
      <c r="H23" s="309"/>
      <c r="I23" s="309"/>
      <c r="J23" s="309"/>
      <c r="K23" s="373" t="s">
        <v>243</v>
      </c>
      <c r="L23" s="374" t="s">
        <v>182</v>
      </c>
      <c r="M23" s="374" t="s">
        <v>181</v>
      </c>
      <c r="N23" s="369">
        <f>ROUND(IF($K23="Y",VLOOKUP($L23,DataFeb2019,N$5,0)*PercIncr2020,VLOOKUP($L23,DataFeb2019,N$5,0)),3)</f>
        <v>1.423</v>
      </c>
      <c r="S23" s="270" t="str">
        <f t="shared" ref="S23:S28" si="13">K23</f>
        <v>Y</v>
      </c>
      <c r="T23" s="271" t="str">
        <f>L23</f>
        <v>CFOAM1</v>
      </c>
      <c r="V23" s="271" t="str">
        <f>M23</f>
        <v>TL-Morning Shift Premium CFO</v>
      </c>
      <c r="W23" s="386">
        <f>ROUND(N23,3)</f>
        <v>1.423</v>
      </c>
    </row>
    <row r="24" spans="1:28" ht="15" customHeight="1" x14ac:dyDescent="0.25">
      <c r="A24" s="310" t="s">
        <v>45</v>
      </c>
      <c r="B24" s="301"/>
      <c r="D24" s="311"/>
      <c r="E24" s="312"/>
      <c r="F24" s="311"/>
      <c r="G24" s="311"/>
      <c r="H24" s="311"/>
      <c r="I24" s="311"/>
      <c r="J24" s="311"/>
      <c r="K24" s="375" t="s">
        <v>243</v>
      </c>
      <c r="L24" s="374" t="s">
        <v>183</v>
      </c>
      <c r="M24" s="374" t="s">
        <v>184</v>
      </c>
      <c r="N24" s="369">
        <f>ROUND(IF($K24="Y",VLOOKUP($L24,DataFeb2019,N$5,0)*PercIncr2020,VLOOKUP($L24,DataFeb2019,N$5,0)),3)</f>
        <v>1.423</v>
      </c>
      <c r="S24" s="270" t="str">
        <f t="shared" si="13"/>
        <v>Y</v>
      </c>
      <c r="T24" s="271" t="str">
        <f>L24</f>
        <v>CFOWKE</v>
      </c>
      <c r="V24" s="271" t="str">
        <f>M24</f>
        <v>TL-Weekend Shift-CFO</v>
      </c>
      <c r="W24" s="386">
        <f>ROUND(N24,3)</f>
        <v>1.423</v>
      </c>
    </row>
    <row r="25" spans="1:28" ht="15" customHeight="1" x14ac:dyDescent="0.25">
      <c r="C25" s="310"/>
      <c r="D25" s="311"/>
      <c r="E25" s="312"/>
      <c r="F25" s="311"/>
      <c r="G25" s="311"/>
      <c r="H25" s="311"/>
      <c r="I25" s="311"/>
      <c r="J25" s="311"/>
      <c r="K25" s="375" t="s">
        <v>243</v>
      </c>
      <c r="L25" s="376" t="s">
        <v>217</v>
      </c>
      <c r="M25" s="366" t="s">
        <v>218</v>
      </c>
      <c r="N25" s="369">
        <f>ROUND(IF($K25="Y",VLOOKUP($L25,DataFeb2019,N$5,0)*PercIncr2020,VLOOKUP($L25,DataFeb2019,N$5,0)),3)</f>
        <v>1.423</v>
      </c>
      <c r="S25" s="270" t="str">
        <f t="shared" si="13"/>
        <v>Y</v>
      </c>
      <c r="T25" s="271" t="str">
        <f>L25</f>
        <v>CFOEVE</v>
      </c>
      <c r="V25" s="271" t="str">
        <f>M25</f>
        <v>TL-Evening Shift Premium-CFO</v>
      </c>
      <c r="W25" s="386">
        <f>ROUND(N25,3)</f>
        <v>1.423</v>
      </c>
    </row>
    <row r="26" spans="1:28" s="304" customFormat="1" ht="15" customHeight="1" x14ac:dyDescent="0.25">
      <c r="A26" s="284" t="s">
        <v>293</v>
      </c>
      <c r="B26" s="313"/>
      <c r="C26" s="314"/>
      <c r="D26" s="346"/>
      <c r="E26" s="315"/>
      <c r="F26" s="315"/>
      <c r="G26" s="315"/>
      <c r="H26" s="315"/>
      <c r="I26" s="315"/>
      <c r="J26" s="315"/>
      <c r="K26" s="377"/>
      <c r="L26" s="363"/>
      <c r="M26" s="366"/>
      <c r="N26" s="369"/>
      <c r="O26" s="363"/>
      <c r="P26" s="363"/>
      <c r="Q26" s="363"/>
      <c r="R26" s="279"/>
      <c r="S26" s="271"/>
      <c r="T26" s="271"/>
      <c r="U26" s="271"/>
      <c r="V26" s="271"/>
      <c r="W26" s="271"/>
      <c r="X26" s="271"/>
      <c r="Y26" s="384"/>
      <c r="Z26" s="384"/>
      <c r="AA26" s="281"/>
    </row>
    <row r="27" spans="1:28" s="304" customFormat="1" ht="15" customHeight="1" x14ac:dyDescent="0.25">
      <c r="A27" s="279" t="str">
        <f>"An employee will receive "&amp;TEXT(N27,"$0.000")&amp;" for each weekday the employee is “on call.” The employee will receive "&amp;TEXT(N28,"$0.000")&amp;" for each weekend day (Saturday or Sunday) or"</f>
        <v>An employee will receive $35.000 for each weekday the employee is “on call.” The employee will receive $45.000 for each weekend day (Saturday or Sunday) or</v>
      </c>
      <c r="B27" s="284"/>
      <c r="C27" s="314"/>
      <c r="D27" s="346"/>
      <c r="E27" s="315"/>
      <c r="F27" s="315"/>
      <c r="G27" s="315"/>
      <c r="H27" s="315"/>
      <c r="I27" s="315"/>
      <c r="J27" s="315"/>
      <c r="K27" s="377" t="s">
        <v>15</v>
      </c>
      <c r="L27" s="366" t="s">
        <v>219</v>
      </c>
      <c r="M27" s="366" t="s">
        <v>222</v>
      </c>
      <c r="N27" s="369">
        <v>35</v>
      </c>
      <c r="O27" s="390" t="s">
        <v>302</v>
      </c>
      <c r="P27" s="363">
        <v>40</v>
      </c>
      <c r="Q27" s="363"/>
      <c r="R27" s="279"/>
      <c r="S27" s="270" t="str">
        <f t="shared" si="13"/>
        <v>N</v>
      </c>
      <c r="T27" s="271" t="str">
        <f>L27</f>
        <v>CFOCDY</v>
      </c>
      <c r="U27" s="271"/>
      <c r="V27" s="271" t="str">
        <f>M27</f>
        <v>TL-On call by the day-CFO</v>
      </c>
      <c r="W27" s="386">
        <f>ROUND(N27,3)</f>
        <v>35</v>
      </c>
      <c r="X27" s="271"/>
      <c r="Y27" s="384"/>
      <c r="Z27" s="384"/>
      <c r="AA27" s="281"/>
    </row>
    <row r="28" spans="1:28" s="304" customFormat="1" ht="15" customHeight="1" x14ac:dyDescent="0.25">
      <c r="A28" s="279" t="s">
        <v>244</v>
      </c>
      <c r="B28" s="316"/>
      <c r="D28" s="346"/>
      <c r="E28" s="315"/>
      <c r="F28" s="315"/>
      <c r="G28" s="315"/>
      <c r="H28" s="315"/>
      <c r="I28" s="315"/>
      <c r="J28" s="315"/>
      <c r="K28" s="377" t="s">
        <v>15</v>
      </c>
      <c r="L28" s="366" t="s">
        <v>220</v>
      </c>
      <c r="M28" s="366" t="s">
        <v>223</v>
      </c>
      <c r="N28" s="369">
        <v>45</v>
      </c>
      <c r="O28" s="390">
        <v>44647</v>
      </c>
      <c r="P28" s="363">
        <v>50</v>
      </c>
      <c r="Q28" s="363"/>
      <c r="R28" s="279"/>
      <c r="S28" s="270" t="str">
        <f t="shared" si="13"/>
        <v>N</v>
      </c>
      <c r="T28" s="271" t="str">
        <f>L28</f>
        <v>CFOCWE</v>
      </c>
      <c r="U28" s="271"/>
      <c r="V28" s="271" t="str">
        <f>M28</f>
        <v>TL-On call by day Weekend-CFO</v>
      </c>
      <c r="W28" s="386">
        <f>ROUND(N28,3)</f>
        <v>45</v>
      </c>
      <c r="X28" s="271"/>
      <c r="Y28" s="384"/>
      <c r="Z28" s="384"/>
      <c r="AA28" s="281"/>
    </row>
    <row r="29" spans="1:28" s="304" customFormat="1" ht="15" customHeight="1" x14ac:dyDescent="0.25">
      <c r="A29" s="279" t="s">
        <v>245</v>
      </c>
      <c r="B29" s="314"/>
      <c r="C29" s="301"/>
      <c r="D29" s="346"/>
      <c r="E29" s="315"/>
      <c r="F29" s="315"/>
      <c r="G29" s="315"/>
      <c r="H29" s="315"/>
      <c r="I29" s="315"/>
      <c r="J29" s="315"/>
      <c r="K29" s="377"/>
      <c r="L29" s="366"/>
      <c r="M29" s="366"/>
      <c r="N29" s="369"/>
      <c r="O29" s="363"/>
      <c r="P29" s="363"/>
      <c r="Q29" s="363"/>
      <c r="R29" s="279"/>
      <c r="S29" s="271"/>
      <c r="T29" s="271"/>
      <c r="U29" s="271"/>
      <c r="V29" s="271"/>
      <c r="W29" s="271"/>
      <c r="X29" s="271"/>
      <c r="Y29" s="384"/>
      <c r="Z29" s="384"/>
      <c r="AA29" s="281"/>
    </row>
    <row r="30" spans="1:28" s="301" customFormat="1" ht="15" customHeight="1" x14ac:dyDescent="0.25">
      <c r="C30" s="310"/>
      <c r="D30" s="311"/>
      <c r="E30" s="312"/>
      <c r="F30" s="311"/>
      <c r="G30" s="311"/>
      <c r="H30" s="311"/>
      <c r="I30" s="311"/>
      <c r="J30" s="311"/>
      <c r="K30" s="375"/>
      <c r="L30" s="376"/>
      <c r="M30" s="366"/>
      <c r="N30" s="369"/>
      <c r="O30" s="365"/>
      <c r="P30" s="365"/>
      <c r="Q30" s="365"/>
      <c r="S30" s="270"/>
      <c r="T30" s="271"/>
      <c r="U30" s="271"/>
      <c r="V30" s="271"/>
      <c r="W30" s="386"/>
      <c r="X30" s="271"/>
      <c r="Y30" s="384"/>
      <c r="Z30" s="384"/>
      <c r="AA30" s="304"/>
    </row>
    <row r="31" spans="1:28" ht="15" customHeight="1" x14ac:dyDescent="0.25">
      <c r="A31" s="312" t="s">
        <v>127</v>
      </c>
      <c r="B31" s="312" t="s">
        <v>298</v>
      </c>
      <c r="D31" s="311"/>
      <c r="E31" s="312"/>
      <c r="F31" s="311"/>
      <c r="G31" s="311"/>
      <c r="H31" s="311"/>
      <c r="I31" s="311"/>
      <c r="J31" s="311"/>
      <c r="K31" s="375"/>
      <c r="N31" s="378"/>
      <c r="P31" s="379"/>
      <c r="Y31" s="388"/>
      <c r="Z31" s="388"/>
      <c r="AA31" s="289"/>
      <c r="AB31" s="289"/>
    </row>
    <row r="32" spans="1:28" s="304" customFormat="1" ht="15" customHeight="1" x14ac:dyDescent="0.25">
      <c r="A32" s="316" t="s">
        <v>240</v>
      </c>
      <c r="B32" s="316"/>
      <c r="C32" s="279"/>
      <c r="D32" s="347"/>
      <c r="E32" s="317"/>
      <c r="F32" s="317"/>
      <c r="G32" s="317"/>
      <c r="H32" s="317"/>
      <c r="I32" s="317"/>
      <c r="J32" s="317"/>
      <c r="K32" s="377"/>
      <c r="L32" s="363"/>
      <c r="M32" s="366"/>
      <c r="N32" s="369"/>
      <c r="O32" s="363"/>
      <c r="P32" s="363"/>
      <c r="Q32" s="363"/>
      <c r="R32" s="279"/>
      <c r="S32" s="271"/>
      <c r="T32" s="271"/>
      <c r="U32" s="271"/>
      <c r="V32" s="271"/>
      <c r="W32" s="271"/>
      <c r="X32" s="271"/>
      <c r="Y32" s="388"/>
      <c r="Z32" s="388"/>
      <c r="AA32" s="289"/>
      <c r="AB32" s="318"/>
    </row>
    <row r="33" spans="1:28" s="304" customFormat="1" ht="45" x14ac:dyDescent="0.25">
      <c r="A33" s="279"/>
      <c r="B33" s="319" t="s">
        <v>48</v>
      </c>
      <c r="C33" s="320"/>
      <c r="D33" s="352"/>
      <c r="E33" s="321" t="s">
        <v>50</v>
      </c>
      <c r="F33" s="321" t="s">
        <v>241</v>
      </c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A33" s="289"/>
      <c r="AB33" s="318"/>
    </row>
    <row r="34" spans="1:28" s="304" customFormat="1" ht="15" customHeight="1" x14ac:dyDescent="0.25">
      <c r="A34" s="279"/>
      <c r="B34" s="322" t="s">
        <v>276</v>
      </c>
      <c r="C34" s="317"/>
      <c r="D34" s="348"/>
      <c r="E34" s="274">
        <f>N34</f>
        <v>0.48</v>
      </c>
      <c r="F34" s="274"/>
      <c r="I34" s="317"/>
      <c r="J34" s="317"/>
      <c r="K34" s="377" t="s">
        <v>243</v>
      </c>
      <c r="L34" s="363" t="s">
        <v>185</v>
      </c>
      <c r="M34" s="366" t="s">
        <v>186</v>
      </c>
      <c r="N34" s="369">
        <f t="shared" ref="N34:N41" si="14">ROUND(IF($K34="Y",VLOOKUP($L34,DataFeb2019,N$5,0)*PercIncr2020,VLOOKUP($L34,DataFeb2019,N$5,0)),3)</f>
        <v>0.48</v>
      </c>
      <c r="O34" s="363"/>
      <c r="P34" s="363"/>
      <c r="Q34" s="363"/>
      <c r="R34" s="279"/>
      <c r="S34" s="270" t="str">
        <f t="shared" ref="S34:T41" si="15">K34</f>
        <v>Y</v>
      </c>
      <c r="T34" s="271" t="str">
        <f t="shared" si="15"/>
        <v>CFOTNL</v>
      </c>
      <c r="U34" s="271"/>
      <c r="V34" s="271" t="str">
        <f t="shared" ref="V34:V41" si="16">M34</f>
        <v>TL-Tunnel and Shaft-CFO</v>
      </c>
      <c r="W34" s="386">
        <f t="shared" ref="W34:W41" si="17">ROUND(N34,3)</f>
        <v>0.48</v>
      </c>
      <c r="X34" s="271"/>
      <c r="Y34" s="388"/>
      <c r="Z34" s="388"/>
      <c r="AA34" s="289"/>
      <c r="AB34" s="318"/>
    </row>
    <row r="35" spans="1:28" s="304" customFormat="1" ht="15" customHeight="1" x14ac:dyDescent="0.25">
      <c r="A35" s="279"/>
      <c r="B35" s="322" t="s">
        <v>277</v>
      </c>
      <c r="C35" s="323"/>
      <c r="D35" s="348"/>
      <c r="E35" s="274">
        <f>N35</f>
        <v>0.70699999999999996</v>
      </c>
      <c r="F35" s="274">
        <f>N36</f>
        <v>1.343</v>
      </c>
      <c r="I35" s="317"/>
      <c r="J35" s="324"/>
      <c r="K35" s="380" t="s">
        <v>243</v>
      </c>
      <c r="L35" s="363" t="s">
        <v>187</v>
      </c>
      <c r="M35" s="366" t="s">
        <v>188</v>
      </c>
      <c r="N35" s="369">
        <f t="shared" si="14"/>
        <v>0.70699999999999996</v>
      </c>
      <c r="O35" s="363"/>
      <c r="P35" s="363"/>
      <c r="Q35" s="363"/>
      <c r="R35" s="279"/>
      <c r="S35" s="270" t="str">
        <f t="shared" si="15"/>
        <v>Y</v>
      </c>
      <c r="T35" s="271" t="str">
        <f t="shared" si="15"/>
        <v>CFOAB1</v>
      </c>
      <c r="U35" s="271"/>
      <c r="V35" s="271" t="str">
        <f t="shared" si="16"/>
        <v>TL-Aerial Bucket 1-CFO</v>
      </c>
      <c r="W35" s="386">
        <f t="shared" si="17"/>
        <v>0.70699999999999996</v>
      </c>
      <c r="X35" s="271"/>
      <c r="Y35" s="388"/>
      <c r="Z35" s="388"/>
      <c r="AA35" s="289"/>
      <c r="AB35" s="318"/>
    </row>
    <row r="36" spans="1:28" s="304" customFormat="1" ht="15" customHeight="1" x14ac:dyDescent="0.25">
      <c r="A36" s="279"/>
      <c r="B36" s="317" t="s">
        <v>278</v>
      </c>
      <c r="C36" s="317"/>
      <c r="D36" s="348"/>
      <c r="E36" s="274" t="s">
        <v>55</v>
      </c>
      <c r="F36" s="274">
        <f>N37</f>
        <v>1.151</v>
      </c>
      <c r="I36" s="317"/>
      <c r="J36" s="324"/>
      <c r="K36" s="380" t="s">
        <v>243</v>
      </c>
      <c r="L36" s="363" t="s">
        <v>189</v>
      </c>
      <c r="M36" s="366" t="s">
        <v>190</v>
      </c>
      <c r="N36" s="369">
        <f t="shared" si="14"/>
        <v>1.343</v>
      </c>
      <c r="O36" s="363"/>
      <c r="P36" s="363"/>
      <c r="Q36" s="363"/>
      <c r="R36" s="279"/>
      <c r="S36" s="270" t="str">
        <f t="shared" si="15"/>
        <v>Y</v>
      </c>
      <c r="T36" s="271" t="str">
        <f t="shared" si="15"/>
        <v>CFOAB2</v>
      </c>
      <c r="U36" s="271"/>
      <c r="V36" s="271" t="str">
        <f t="shared" si="16"/>
        <v>TL-Aerial Bucket II(&gt;50ft)-CFO</v>
      </c>
      <c r="W36" s="386">
        <f t="shared" si="17"/>
        <v>1.343</v>
      </c>
      <c r="X36" s="271"/>
      <c r="Y36" s="384"/>
      <c r="Z36" s="384"/>
      <c r="AA36" s="281"/>
    </row>
    <row r="37" spans="1:28" s="304" customFormat="1" ht="15" customHeight="1" x14ac:dyDescent="0.25">
      <c r="A37" s="279"/>
      <c r="B37" s="322" t="s">
        <v>279</v>
      </c>
      <c r="C37" s="317"/>
      <c r="D37" s="348"/>
      <c r="E37" s="274">
        <f>N38</f>
        <v>1.9790000000000001</v>
      </c>
      <c r="F37" s="274"/>
      <c r="I37" s="317"/>
      <c r="J37" s="324"/>
      <c r="K37" s="380" t="s">
        <v>243</v>
      </c>
      <c r="L37" s="363" t="s">
        <v>191</v>
      </c>
      <c r="M37" s="366" t="s">
        <v>192</v>
      </c>
      <c r="N37" s="369">
        <f t="shared" si="14"/>
        <v>1.151</v>
      </c>
      <c r="O37" s="363"/>
      <c r="P37" s="363"/>
      <c r="Q37" s="363"/>
      <c r="R37" s="279"/>
      <c r="S37" s="270" t="str">
        <f t="shared" si="15"/>
        <v>Y</v>
      </c>
      <c r="T37" s="271" t="str">
        <f t="shared" si="15"/>
        <v>CFORSP</v>
      </c>
      <c r="U37" s="271"/>
      <c r="V37" s="271" t="str">
        <f t="shared" si="16"/>
        <v>TL-Respirator-CFO</v>
      </c>
      <c r="W37" s="386">
        <f t="shared" si="17"/>
        <v>1.151</v>
      </c>
      <c r="X37" s="271"/>
      <c r="Y37" s="384"/>
      <c r="Z37" s="384"/>
      <c r="AA37" s="281"/>
    </row>
    <row r="38" spans="1:28" s="304" customFormat="1" ht="15" customHeight="1" x14ac:dyDescent="0.25">
      <c r="A38" s="279"/>
      <c r="B38" s="317" t="s">
        <v>280</v>
      </c>
      <c r="C38" s="317"/>
      <c r="D38" s="348"/>
      <c r="E38" s="274">
        <f>N39</f>
        <v>1.766</v>
      </c>
      <c r="F38" s="275"/>
      <c r="I38" s="317"/>
      <c r="J38" s="324"/>
      <c r="K38" s="380" t="s">
        <v>243</v>
      </c>
      <c r="L38" s="363" t="s">
        <v>193</v>
      </c>
      <c r="M38" s="366" t="s">
        <v>194</v>
      </c>
      <c r="N38" s="369">
        <f t="shared" si="14"/>
        <v>1.9790000000000001</v>
      </c>
      <c r="O38" s="363"/>
      <c r="P38" s="363"/>
      <c r="Q38" s="363"/>
      <c r="R38" s="279"/>
      <c r="S38" s="270" t="str">
        <f t="shared" si="15"/>
        <v>Y</v>
      </c>
      <c r="T38" s="271" t="str">
        <f t="shared" si="15"/>
        <v>CFODYN</v>
      </c>
      <c r="U38" s="271"/>
      <c r="V38" s="271" t="str">
        <f t="shared" si="16"/>
        <v>TL-Miner Dynamiter-CFO</v>
      </c>
      <c r="W38" s="386">
        <f t="shared" si="17"/>
        <v>1.9790000000000001</v>
      </c>
      <c r="X38" s="271"/>
      <c r="Y38" s="384"/>
      <c r="Z38" s="384"/>
      <c r="AA38" s="281"/>
    </row>
    <row r="39" spans="1:28" s="304" customFormat="1" ht="15" customHeight="1" x14ac:dyDescent="0.25">
      <c r="A39" s="279"/>
      <c r="B39" s="317" t="s">
        <v>281</v>
      </c>
      <c r="C39" s="317"/>
      <c r="D39" s="348"/>
      <c r="E39" s="274">
        <f>N40</f>
        <v>1.107</v>
      </c>
      <c r="F39" s="275"/>
      <c r="I39" s="317"/>
      <c r="J39" s="317"/>
      <c r="K39" s="380" t="s">
        <v>243</v>
      </c>
      <c r="L39" s="363" t="s">
        <v>195</v>
      </c>
      <c r="M39" s="366" t="s">
        <v>196</v>
      </c>
      <c r="N39" s="369">
        <f t="shared" si="14"/>
        <v>1.766</v>
      </c>
      <c r="O39" s="363"/>
      <c r="P39" s="363"/>
      <c r="Q39" s="363"/>
      <c r="R39" s="279"/>
      <c r="S39" s="270" t="str">
        <f t="shared" si="15"/>
        <v>Y</v>
      </c>
      <c r="T39" s="271" t="str">
        <f t="shared" si="15"/>
        <v>CFOSPE</v>
      </c>
      <c r="U39" s="271"/>
      <c r="V39" s="271" t="str">
        <f t="shared" si="16"/>
        <v>TL-Special Endorsement-CFO</v>
      </c>
      <c r="W39" s="386">
        <f t="shared" si="17"/>
        <v>1.766</v>
      </c>
      <c r="X39" s="271"/>
      <c r="Y39" s="384"/>
      <c r="Z39" s="384"/>
      <c r="AA39" s="281"/>
    </row>
    <row r="40" spans="1:28" s="304" customFormat="1" ht="15" customHeight="1" x14ac:dyDescent="0.25">
      <c r="A40" s="279"/>
      <c r="B40" s="317" t="s">
        <v>282</v>
      </c>
      <c r="C40" s="317"/>
      <c r="D40" s="348"/>
      <c r="E40" s="274">
        <f>N41</f>
        <v>1.8120000000000001</v>
      </c>
      <c r="F40" s="275"/>
      <c r="I40" s="317"/>
      <c r="J40" s="317"/>
      <c r="K40" s="377" t="s">
        <v>243</v>
      </c>
      <c r="L40" s="363" t="s">
        <v>197</v>
      </c>
      <c r="M40" s="366" t="s">
        <v>198</v>
      </c>
      <c r="N40" s="369">
        <f t="shared" si="14"/>
        <v>1.107</v>
      </c>
      <c r="O40" s="363"/>
      <c r="P40" s="363"/>
      <c r="Q40" s="363"/>
      <c r="R40" s="279"/>
      <c r="S40" s="270" t="str">
        <f t="shared" si="15"/>
        <v>Y</v>
      </c>
      <c r="T40" s="271" t="str">
        <f t="shared" si="15"/>
        <v>CFOEQB</v>
      </c>
      <c r="U40" s="271"/>
      <c r="V40" s="271" t="str">
        <f t="shared" si="16"/>
        <v>TL-Equipment B-CFO</v>
      </c>
      <c r="W40" s="386">
        <f t="shared" si="17"/>
        <v>1.107</v>
      </c>
      <c r="X40" s="271"/>
      <c r="Y40" s="384"/>
      <c r="Z40" s="384"/>
      <c r="AA40" s="281"/>
    </row>
    <row r="41" spans="1:28" s="304" customFormat="1" ht="15" customHeight="1" x14ac:dyDescent="0.25">
      <c r="A41" s="279"/>
      <c r="D41" s="348"/>
      <c r="I41" s="317"/>
      <c r="J41" s="317"/>
      <c r="K41" s="377" t="s">
        <v>243</v>
      </c>
      <c r="L41" s="363" t="s">
        <v>199</v>
      </c>
      <c r="M41" s="366" t="s">
        <v>200</v>
      </c>
      <c r="N41" s="369">
        <f t="shared" si="14"/>
        <v>1.8120000000000001</v>
      </c>
      <c r="O41" s="363"/>
      <c r="P41" s="363"/>
      <c r="Q41" s="363"/>
      <c r="R41" s="279"/>
      <c r="S41" s="270" t="str">
        <f t="shared" si="15"/>
        <v>Y</v>
      </c>
      <c r="T41" s="271" t="str">
        <f t="shared" si="15"/>
        <v>CFOEQC</v>
      </c>
      <c r="U41" s="271"/>
      <c r="V41" s="271" t="str">
        <f t="shared" si="16"/>
        <v>TL-Equipment C-CFO</v>
      </c>
      <c r="W41" s="386">
        <f t="shared" si="17"/>
        <v>1.8120000000000001</v>
      </c>
      <c r="X41" s="271"/>
      <c r="Y41" s="384"/>
      <c r="Z41" s="384"/>
      <c r="AA41" s="281"/>
    </row>
    <row r="42" spans="1:28" s="304" customFormat="1" ht="15" customHeight="1" x14ac:dyDescent="0.25">
      <c r="A42" s="279"/>
      <c r="B42" s="316" t="s">
        <v>264</v>
      </c>
      <c r="D42" s="347"/>
      <c r="E42" s="317"/>
      <c r="F42" s="317"/>
      <c r="G42" s="317"/>
      <c r="H42" s="317"/>
      <c r="I42" s="317"/>
      <c r="J42" s="317"/>
      <c r="K42" s="377"/>
      <c r="L42" s="363"/>
      <c r="M42" s="366"/>
      <c r="N42" s="369"/>
      <c r="O42" s="363"/>
      <c r="P42" s="363"/>
      <c r="Q42" s="363"/>
      <c r="R42" s="279"/>
      <c r="S42" s="271"/>
      <c r="T42" s="271"/>
      <c r="U42" s="271"/>
      <c r="V42" s="271"/>
      <c r="W42" s="271"/>
      <c r="X42" s="271"/>
      <c r="Y42" s="384"/>
      <c r="Z42" s="384"/>
      <c r="AA42" s="281"/>
    </row>
    <row r="43" spans="1:28" s="304" customFormat="1" ht="15" customHeight="1" x14ac:dyDescent="0.25">
      <c r="A43" s="279"/>
      <c r="B43" s="316" t="s">
        <v>61</v>
      </c>
      <c r="D43" s="34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A43" s="281"/>
    </row>
    <row r="44" spans="1:28" s="304" customFormat="1" ht="15" customHeight="1" x14ac:dyDescent="0.25">
      <c r="A44" s="279"/>
      <c r="B44" s="316" t="s">
        <v>62</v>
      </c>
      <c r="D44" s="34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A44" s="281"/>
    </row>
    <row r="45" spans="1:28" s="304" customFormat="1" ht="15" customHeight="1" x14ac:dyDescent="0.25">
      <c r="A45" s="279"/>
      <c r="B45" s="316" t="s">
        <v>265</v>
      </c>
      <c r="D45" s="34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A45" s="281"/>
    </row>
    <row r="46" spans="1:28" s="304" customFormat="1" ht="15" customHeight="1" x14ac:dyDescent="0.25">
      <c r="A46" s="279"/>
      <c r="B46" s="316" t="s">
        <v>64</v>
      </c>
      <c r="D46" s="34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A46" s="281"/>
    </row>
    <row r="47" spans="1:28" s="304" customFormat="1" ht="15" customHeight="1" x14ac:dyDescent="0.25">
      <c r="A47" s="279"/>
      <c r="B47" s="316" t="s">
        <v>266</v>
      </c>
      <c r="D47" s="34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A47" s="281"/>
    </row>
    <row r="48" spans="1:28" s="304" customFormat="1" ht="15" customHeight="1" x14ac:dyDescent="0.25">
      <c r="A48" s="279"/>
      <c r="B48" s="325" t="s">
        <v>66</v>
      </c>
      <c r="D48" s="34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A48" s="281"/>
    </row>
    <row r="49" spans="1:27" s="304" customFormat="1" ht="15" customHeight="1" x14ac:dyDescent="0.25">
      <c r="A49" s="279"/>
      <c r="B49" s="325" t="s">
        <v>67</v>
      </c>
      <c r="D49" s="34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A49" s="281"/>
    </row>
    <row r="50" spans="1:27" s="304" customFormat="1" ht="15" customHeight="1" x14ac:dyDescent="0.25">
      <c r="A50" s="279"/>
      <c r="B50" s="316" t="s">
        <v>267</v>
      </c>
      <c r="D50" s="34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A50" s="281"/>
    </row>
    <row r="51" spans="1:27" s="304" customFormat="1" ht="15" customHeight="1" x14ac:dyDescent="0.25">
      <c r="A51" s="279"/>
      <c r="B51" s="316" t="s">
        <v>268</v>
      </c>
      <c r="D51" s="34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A51" s="281"/>
    </row>
    <row r="52" spans="1:27" s="304" customFormat="1" ht="15" customHeight="1" x14ac:dyDescent="0.25">
      <c r="A52" s="279"/>
      <c r="C52" s="316" t="s">
        <v>269</v>
      </c>
      <c r="D52" s="348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A52" s="281"/>
    </row>
    <row r="53" spans="1:27" s="304" customFormat="1" ht="15" customHeight="1" x14ac:dyDescent="0.25">
      <c r="A53" s="279"/>
      <c r="C53" s="316" t="s">
        <v>142</v>
      </c>
      <c r="D53" s="348"/>
      <c r="E53" s="279"/>
      <c r="F53" s="279"/>
      <c r="G53" s="279"/>
      <c r="H53" s="279"/>
      <c r="I53" s="279"/>
      <c r="J53" s="279"/>
      <c r="K53" s="363"/>
      <c r="L53" s="366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A53" s="281"/>
    </row>
    <row r="54" spans="1:27" s="304" customFormat="1" ht="15" customHeight="1" x14ac:dyDescent="0.25">
      <c r="A54" s="279"/>
      <c r="C54" s="316" t="s">
        <v>72</v>
      </c>
      <c r="D54" s="348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A54" s="281"/>
    </row>
    <row r="55" spans="1:27" s="304" customFormat="1" ht="15" customHeight="1" x14ac:dyDescent="0.25">
      <c r="A55" s="279"/>
      <c r="C55" s="316" t="s">
        <v>270</v>
      </c>
      <c r="D55" s="348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A55" s="281"/>
    </row>
    <row r="56" spans="1:27" s="304" customFormat="1" ht="15" customHeight="1" x14ac:dyDescent="0.25">
      <c r="A56" s="279"/>
      <c r="C56" s="316" t="s">
        <v>74</v>
      </c>
      <c r="D56" s="348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A56" s="281"/>
    </row>
    <row r="57" spans="1:27" s="304" customFormat="1" ht="15" customHeight="1" x14ac:dyDescent="0.25">
      <c r="A57" s="279"/>
      <c r="C57" s="316" t="s">
        <v>143</v>
      </c>
      <c r="D57" s="348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A57" s="281"/>
    </row>
    <row r="58" spans="1:27" s="304" customFormat="1" ht="15" customHeight="1" x14ac:dyDescent="0.25">
      <c r="A58" s="279"/>
      <c r="C58" s="316" t="s">
        <v>76</v>
      </c>
      <c r="D58" s="348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A58" s="281"/>
    </row>
    <row r="59" spans="1:27" s="304" customFormat="1" ht="15" customHeight="1" x14ac:dyDescent="0.25">
      <c r="A59" s="279"/>
      <c r="B59" s="316" t="s">
        <v>271</v>
      </c>
      <c r="D59" s="295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A59" s="281"/>
    </row>
    <row r="60" spans="1:27" s="304" customFormat="1" ht="15" customHeight="1" x14ac:dyDescent="0.25">
      <c r="A60" s="279"/>
      <c r="B60" s="316" t="s">
        <v>272</v>
      </c>
      <c r="D60" s="295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A60" s="281"/>
    </row>
    <row r="61" spans="1:27" s="304" customFormat="1" ht="15" customHeight="1" x14ac:dyDescent="0.25">
      <c r="A61" s="279"/>
      <c r="B61" s="316" t="s">
        <v>79</v>
      </c>
      <c r="D61" s="295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A61" s="281"/>
    </row>
    <row r="62" spans="1:27" s="304" customFormat="1" ht="15" customHeight="1" x14ac:dyDescent="0.25">
      <c r="A62" s="301"/>
      <c r="B62" s="301"/>
      <c r="C62" s="327"/>
      <c r="D62" s="300"/>
      <c r="E62" s="301"/>
      <c r="F62" s="301"/>
      <c r="G62" s="301"/>
      <c r="H62" s="301"/>
      <c r="I62" s="301"/>
      <c r="J62" s="301"/>
      <c r="K62" s="365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A62" s="281"/>
    </row>
    <row r="63" spans="1:27" s="304" customFormat="1" ht="15" customHeight="1" x14ac:dyDescent="0.25">
      <c r="A63" s="284" t="s">
        <v>292</v>
      </c>
      <c r="B63" s="284"/>
      <c r="D63" s="295"/>
      <c r="E63" s="279"/>
      <c r="F63" s="279"/>
      <c r="G63" s="279"/>
      <c r="H63" s="279"/>
      <c r="I63" s="279"/>
      <c r="J63" s="279"/>
      <c r="K63" s="363" t="s">
        <v>243</v>
      </c>
      <c r="L63" s="366" t="s">
        <v>201</v>
      </c>
      <c r="M63" s="366" t="s">
        <v>202</v>
      </c>
      <c r="N63" s="369">
        <f>ROUND(IF($K63="Y",VLOOKUP($L63,DataFeb2019,N$5,0)*PercIncr2020,VLOOKUP($L63,DataFeb2019,N$5,0)),3)</f>
        <v>2.8969999999999998</v>
      </c>
      <c r="O63" s="363"/>
      <c r="P63" s="363"/>
      <c r="Q63" s="363"/>
      <c r="R63" s="279"/>
      <c r="S63" s="270" t="str">
        <f t="shared" ref="S63" si="18">K63</f>
        <v>Y</v>
      </c>
      <c r="T63" s="271" t="str">
        <f>L63</f>
        <v>CFOTPP</v>
      </c>
      <c r="U63" s="271"/>
      <c r="V63" s="271" t="str">
        <f>M63</f>
        <v>TL-Training Premium Pay-CFO</v>
      </c>
      <c r="W63" s="386">
        <f>ROUND(N63,3)</f>
        <v>2.8969999999999998</v>
      </c>
      <c r="X63" s="271"/>
      <c r="Y63" s="384"/>
      <c r="Z63" s="384"/>
      <c r="AA63" s="281"/>
    </row>
    <row r="64" spans="1:27" s="304" customFormat="1" ht="15" customHeight="1" x14ac:dyDescent="0.25">
      <c r="A64" s="279" t="s">
        <v>248</v>
      </c>
      <c r="B64" s="279"/>
      <c r="C64" s="279"/>
      <c r="D64" s="295"/>
      <c r="E64" s="279"/>
      <c r="F64" s="279"/>
      <c r="G64" s="279"/>
      <c r="H64" s="279"/>
      <c r="I64" s="279"/>
      <c r="J64" s="279"/>
      <c r="K64" s="363"/>
      <c r="L64" s="366"/>
      <c r="M64" s="366"/>
      <c r="N64" s="369"/>
      <c r="O64" s="363"/>
      <c r="P64" s="363"/>
      <c r="Q64" s="363"/>
      <c r="R64" s="279"/>
      <c r="S64" s="271"/>
      <c r="T64" s="271"/>
      <c r="U64" s="271"/>
      <c r="V64" s="271"/>
      <c r="W64" s="271"/>
      <c r="X64" s="271"/>
      <c r="Y64" s="384"/>
      <c r="Z64" s="384"/>
      <c r="AA64" s="281"/>
    </row>
    <row r="65" spans="1:28" s="304" customFormat="1" ht="15" customHeight="1" x14ac:dyDescent="0.25">
      <c r="A65" s="279" t="str">
        <f>"Without regard to the training topic, a training premium of "&amp;TEXT(N63,"$0.000")&amp;" per hour for all hours shall be paid."</f>
        <v>Without regard to the training topic, a training premium of $2.897 per hour for all hours shall be paid.</v>
      </c>
      <c r="B65" s="279"/>
      <c r="C65" s="279"/>
      <c r="D65" s="295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A65" s="281"/>
    </row>
    <row r="66" spans="1:28" s="304" customFormat="1" ht="15" customHeight="1" x14ac:dyDescent="0.25">
      <c r="A66" s="279" t="s">
        <v>83</v>
      </c>
      <c r="B66" s="279"/>
      <c r="C66" s="279"/>
      <c r="D66" s="295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A66" s="281"/>
    </row>
    <row r="67" spans="1:28" ht="15" customHeight="1" x14ac:dyDescent="0.25">
      <c r="A67" s="329"/>
      <c r="B67" s="329"/>
      <c r="C67" s="330"/>
      <c r="D67" s="302"/>
      <c r="E67" s="301"/>
      <c r="F67" s="300"/>
      <c r="G67" s="301"/>
      <c r="H67" s="301"/>
      <c r="I67" s="301"/>
      <c r="J67" s="301"/>
      <c r="K67" s="365"/>
      <c r="N67" s="369"/>
      <c r="S67" s="303"/>
      <c r="T67" s="303"/>
      <c r="U67" s="303"/>
      <c r="V67" s="303"/>
      <c r="W67" s="303"/>
      <c r="X67" s="303"/>
      <c r="Y67" s="387"/>
      <c r="Z67" s="387"/>
    </row>
    <row r="68" spans="1:28" ht="15" customHeight="1" x14ac:dyDescent="0.25">
      <c r="A68" s="284" t="s">
        <v>294</v>
      </c>
      <c r="B68" s="284"/>
      <c r="D68" s="349"/>
      <c r="E68" s="332"/>
      <c r="F68" s="300"/>
      <c r="G68" s="301"/>
      <c r="H68" s="301"/>
      <c r="I68" s="301"/>
      <c r="N68" s="369"/>
    </row>
    <row r="69" spans="1:28" ht="15" customHeight="1" x14ac:dyDescent="0.25">
      <c r="A69" s="329" t="s">
        <v>249</v>
      </c>
      <c r="B69" s="299"/>
      <c r="C69" s="330"/>
      <c r="D69" s="302"/>
      <c r="E69" s="301"/>
      <c r="F69" s="300"/>
      <c r="G69" s="301"/>
      <c r="H69" s="301"/>
      <c r="I69" s="301"/>
      <c r="J69" s="333"/>
      <c r="K69" s="381"/>
      <c r="N69" s="369"/>
    </row>
    <row r="70" spans="1:28" ht="15" customHeight="1" x14ac:dyDescent="0.25">
      <c r="A70" s="329" t="s">
        <v>273</v>
      </c>
      <c r="B70" s="329"/>
      <c r="C70" s="329"/>
      <c r="D70" s="300"/>
      <c r="E70" s="329"/>
      <c r="F70" s="300"/>
      <c r="G70" s="301"/>
      <c r="H70" s="301"/>
      <c r="I70" s="301"/>
      <c r="N70" s="369"/>
    </row>
    <row r="71" spans="1:28" ht="15" customHeight="1" x14ac:dyDescent="0.25">
      <c r="A71" s="329" t="s">
        <v>87</v>
      </c>
      <c r="B71" s="329"/>
      <c r="C71" s="329"/>
      <c r="D71" s="300"/>
      <c r="E71" s="329"/>
      <c r="F71" s="300"/>
      <c r="G71" s="301"/>
      <c r="H71" s="301"/>
      <c r="I71" s="301"/>
      <c r="N71" s="369"/>
    </row>
    <row r="72" spans="1:28" ht="15" customHeight="1" x14ac:dyDescent="0.25">
      <c r="A72" s="329"/>
      <c r="B72" s="329"/>
      <c r="C72" s="329"/>
      <c r="D72" s="300"/>
      <c r="E72" s="329"/>
      <c r="F72" s="300"/>
      <c r="G72" s="301"/>
      <c r="H72" s="301"/>
      <c r="I72" s="301"/>
      <c r="J72" s="301"/>
      <c r="K72" s="365"/>
      <c r="N72" s="369"/>
    </row>
    <row r="73" spans="1:28" ht="15" customHeight="1" x14ac:dyDescent="0.25">
      <c r="A73" s="284" t="s">
        <v>295</v>
      </c>
      <c r="B73" s="284"/>
      <c r="D73" s="300"/>
      <c r="E73" s="329"/>
      <c r="F73" s="300"/>
      <c r="G73" s="301"/>
      <c r="H73" s="301"/>
      <c r="I73" s="301"/>
      <c r="K73" s="363" t="s">
        <v>243</v>
      </c>
      <c r="L73" s="366" t="s">
        <v>203</v>
      </c>
      <c r="M73" s="366" t="s">
        <v>204</v>
      </c>
      <c r="N73" s="369">
        <f>ROUND(IF($K73="Y",VLOOKUP($L73,DataFeb2019,N$5,0)*PercIncr2020,VLOOKUP($L73,DataFeb2019,N$5,0)),3)</f>
        <v>1.1870000000000001</v>
      </c>
      <c r="S73" s="270" t="str">
        <f t="shared" ref="S73" si="19">K73</f>
        <v>Y</v>
      </c>
      <c r="T73" s="271" t="str">
        <f>L73</f>
        <v>CFOSSO</v>
      </c>
      <c r="V73" s="271" t="str">
        <f>M73</f>
        <v>TL-Sanitary Sewer Ops Prem-CFO</v>
      </c>
      <c r="W73" s="386">
        <f>ROUND(N73,3)</f>
        <v>1.1870000000000001</v>
      </c>
    </row>
    <row r="74" spans="1:28" ht="15" customHeight="1" x14ac:dyDescent="0.25">
      <c r="A74" s="329" t="s">
        <v>250</v>
      </c>
      <c r="B74" s="329"/>
      <c r="C74" s="329"/>
      <c r="D74" s="300"/>
      <c r="E74" s="329"/>
      <c r="F74" s="300"/>
      <c r="G74" s="301"/>
      <c r="H74" s="301"/>
      <c r="I74" s="301"/>
      <c r="N74" s="369"/>
    </row>
    <row r="75" spans="1:28" ht="15" customHeight="1" x14ac:dyDescent="0.25">
      <c r="A75" s="329" t="s">
        <v>90</v>
      </c>
      <c r="B75" s="329"/>
      <c r="C75" s="329"/>
      <c r="D75" s="300"/>
      <c r="E75" s="329"/>
      <c r="F75" s="300"/>
      <c r="G75" s="301"/>
      <c r="H75" s="301"/>
      <c r="I75" s="301"/>
      <c r="N75" s="369"/>
    </row>
    <row r="76" spans="1:28" s="295" customFormat="1" ht="15" customHeight="1" x14ac:dyDescent="0.25">
      <c r="A76" s="329" t="s">
        <v>91</v>
      </c>
      <c r="B76" s="329"/>
      <c r="C76" s="329"/>
      <c r="D76" s="300"/>
      <c r="E76" s="329"/>
      <c r="F76" s="300"/>
      <c r="G76" s="301"/>
      <c r="H76" s="301"/>
      <c r="I76" s="301"/>
      <c r="J76" s="279"/>
      <c r="K76" s="363"/>
      <c r="L76" s="366"/>
      <c r="M76" s="366"/>
      <c r="N76" s="369"/>
      <c r="O76" s="363"/>
      <c r="P76" s="363"/>
      <c r="Q76" s="363"/>
      <c r="R76" s="279"/>
      <c r="S76" s="271"/>
      <c r="T76" s="271"/>
      <c r="U76" s="271"/>
      <c r="V76" s="271"/>
      <c r="W76" s="271"/>
      <c r="X76" s="271"/>
      <c r="Y76" s="384"/>
      <c r="Z76" s="384"/>
      <c r="AA76" s="281"/>
      <c r="AB76" s="279"/>
    </row>
    <row r="77" spans="1:28" s="295" customFormat="1" ht="15" customHeight="1" x14ac:dyDescent="0.25">
      <c r="A77" s="329" t="s">
        <v>145</v>
      </c>
      <c r="B77" s="329"/>
      <c r="C77" s="329"/>
      <c r="D77" s="300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A77" s="281"/>
      <c r="AB77" s="279"/>
    </row>
    <row r="78" spans="1:28" s="295" customFormat="1" ht="15" customHeight="1" x14ac:dyDescent="0.25">
      <c r="A78" s="329" t="str">
        <f>TEXT(N73,"$0.000")&amp;" per hour for all hours worked in that capacity."</f>
        <v>$1.187 per hour for all hours worked in that capacity.</v>
      </c>
      <c r="B78" s="308"/>
      <c r="C78" s="279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A78" s="281"/>
      <c r="AB78" s="279"/>
    </row>
    <row r="79" spans="1:28" ht="15" customHeight="1" x14ac:dyDescent="0.25">
      <c r="A79" s="266"/>
      <c r="B79" s="267"/>
      <c r="C79" s="268"/>
      <c r="D79" s="269"/>
      <c r="E79" s="266"/>
      <c r="F79" s="269"/>
      <c r="G79" s="268"/>
      <c r="H79" s="268"/>
      <c r="I79" s="268"/>
      <c r="J79" s="268"/>
      <c r="N79" s="370"/>
      <c r="R79" s="268"/>
      <c r="AA79" s="272"/>
      <c r="AB79" s="268"/>
    </row>
    <row r="80" spans="1:28" ht="15" customHeight="1" x14ac:dyDescent="0.25">
      <c r="A80" s="273" t="s">
        <v>296</v>
      </c>
      <c r="B80" s="267"/>
      <c r="C80" s="268"/>
      <c r="D80" s="269"/>
      <c r="E80" s="266"/>
      <c r="F80" s="269"/>
      <c r="G80" s="268"/>
      <c r="H80" s="268"/>
      <c r="I80" s="268"/>
      <c r="J80" s="268"/>
      <c r="N80" s="370"/>
      <c r="R80" s="268"/>
      <c r="AA80" s="272"/>
      <c r="AB80" s="268"/>
    </row>
    <row r="81" spans="1:28" ht="15" customHeight="1" x14ac:dyDescent="0.25">
      <c r="A81" s="266" t="s">
        <v>252</v>
      </c>
      <c r="B81" s="267"/>
      <c r="C81" s="268"/>
      <c r="D81" s="269"/>
      <c r="E81" s="266"/>
      <c r="F81" s="269"/>
      <c r="G81" s="268"/>
      <c r="H81" s="268"/>
      <c r="I81" s="268"/>
      <c r="J81" s="268"/>
      <c r="N81" s="370"/>
      <c r="R81" s="268"/>
      <c r="AA81" s="272"/>
      <c r="AB81" s="268"/>
    </row>
    <row r="82" spans="1:28" ht="15" customHeight="1" x14ac:dyDescent="0.25">
      <c r="A82" s="334" t="s">
        <v>253</v>
      </c>
      <c r="B82" s="267"/>
      <c r="C82" s="268"/>
      <c r="D82" s="269"/>
      <c r="E82" s="266"/>
      <c r="F82" s="269"/>
      <c r="G82" s="268"/>
      <c r="H82" s="268"/>
      <c r="I82" s="268"/>
      <c r="J82" s="268"/>
      <c r="N82" s="370"/>
      <c r="R82" s="268"/>
      <c r="AA82" s="272"/>
      <c r="AB82" s="268"/>
    </row>
    <row r="83" spans="1:28" ht="15" customHeight="1" x14ac:dyDescent="0.25">
      <c r="A83" s="266" t="s">
        <v>254</v>
      </c>
      <c r="B83" s="267"/>
      <c r="C83" s="268"/>
      <c r="D83" s="269"/>
      <c r="E83" s="266"/>
      <c r="F83" s="269"/>
      <c r="G83" s="268"/>
      <c r="H83" s="268"/>
      <c r="I83" s="268"/>
      <c r="J83" s="268"/>
      <c r="N83" s="370"/>
      <c r="R83" s="268"/>
      <c r="AA83" s="272"/>
      <c r="AB83" s="268"/>
    </row>
    <row r="84" spans="1:28" s="295" customFormat="1" ht="15" customHeight="1" x14ac:dyDescent="0.25">
      <c r="A84" s="329"/>
      <c r="B84" s="329"/>
      <c r="C84" s="329"/>
      <c r="D84" s="300"/>
      <c r="E84" s="329"/>
      <c r="F84" s="300"/>
      <c r="G84" s="301"/>
      <c r="H84" s="301"/>
      <c r="I84" s="301"/>
      <c r="J84" s="301"/>
      <c r="K84" s="365"/>
      <c r="L84" s="366"/>
      <c r="M84" s="366"/>
      <c r="N84" s="369"/>
      <c r="O84" s="363"/>
      <c r="P84" s="363"/>
      <c r="Q84" s="363"/>
      <c r="R84" s="279"/>
      <c r="S84" s="271"/>
      <c r="T84" s="271"/>
      <c r="U84" s="271"/>
      <c r="V84" s="271"/>
      <c r="W84" s="271"/>
      <c r="X84" s="271"/>
      <c r="Y84" s="384"/>
      <c r="Z84" s="384"/>
      <c r="AA84" s="281"/>
      <c r="AB84" s="279"/>
    </row>
    <row r="85" spans="1:28" s="295" customFormat="1" ht="15" customHeight="1" x14ac:dyDescent="0.25">
      <c r="A85" s="299" t="s">
        <v>95</v>
      </c>
      <c r="B85" s="299"/>
      <c r="C85" s="279"/>
      <c r="D85" s="300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A85" s="281"/>
      <c r="AB85" s="279"/>
    </row>
    <row r="86" spans="1:28" s="295" customFormat="1" ht="15" customHeight="1" x14ac:dyDescent="0.25">
      <c r="A86" s="285" t="s">
        <v>251</v>
      </c>
      <c r="B86" s="335"/>
      <c r="C86" s="285"/>
      <c r="E86" s="285"/>
      <c r="G86" s="279"/>
      <c r="H86" s="279"/>
      <c r="I86" s="279"/>
      <c r="J86" s="279"/>
      <c r="K86" s="363"/>
      <c r="L86" s="366" t="s">
        <v>95</v>
      </c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A86" s="281"/>
      <c r="AB86" s="279"/>
    </row>
    <row r="87" spans="1:28" s="295" customFormat="1" ht="15" customHeight="1" x14ac:dyDescent="0.25">
      <c r="A87" s="285" t="s">
        <v>97</v>
      </c>
      <c r="B87" s="285"/>
      <c r="C87" s="285"/>
      <c r="E87" s="285"/>
      <c r="G87" s="279"/>
      <c r="H87" s="279"/>
      <c r="I87" s="279"/>
      <c r="J87" s="279"/>
      <c r="K87" s="363"/>
      <c r="L87" s="366"/>
      <c r="M87" s="366"/>
      <c r="N87" s="370"/>
      <c r="O87" s="363"/>
      <c r="P87" s="363"/>
      <c r="Q87" s="363"/>
      <c r="R87" s="279"/>
      <c r="S87" s="271"/>
      <c r="T87" s="294" t="s">
        <v>95</v>
      </c>
      <c r="U87" s="271"/>
      <c r="V87" s="271"/>
      <c r="W87" s="271"/>
      <c r="X87" s="271"/>
      <c r="Y87" s="384"/>
      <c r="Z87" s="384"/>
      <c r="AA87" s="281"/>
      <c r="AB87" s="279"/>
    </row>
    <row r="88" spans="1:28" s="295" customFormat="1" ht="15" customHeight="1" x14ac:dyDescent="0.25">
      <c r="B88" s="308">
        <f>N88</f>
        <v>0.21</v>
      </c>
      <c r="C88" s="285" t="s">
        <v>98</v>
      </c>
      <c r="E88" s="285"/>
      <c r="G88" s="279"/>
      <c r="H88" s="279"/>
      <c r="I88" s="279"/>
      <c r="J88" s="279"/>
      <c r="K88" s="363" t="s">
        <v>243</v>
      </c>
      <c r="L88" s="379" t="s">
        <v>205</v>
      </c>
      <c r="M88" s="366"/>
      <c r="N88" s="369">
        <f>ROUND(IF($K88="Y",VLOOKUP($L88,DataFeb2019,N$5,0)*PercIncr2020,VLOOKUP($L88,DataFeb2019,N$5,0)),3)</f>
        <v>0.21</v>
      </c>
      <c r="O88" s="363"/>
      <c r="P88" s="379"/>
      <c r="Q88" s="363"/>
      <c r="R88" s="279"/>
      <c r="S88" s="270" t="str">
        <f t="shared" ref="S88:S91" si="20">K88</f>
        <v>Y</v>
      </c>
      <c r="T88" s="271" t="str">
        <f>L88</f>
        <v>10th Year</v>
      </c>
      <c r="U88" s="271"/>
      <c r="V88" s="271"/>
      <c r="W88" s="386">
        <f>ROUND(N88,3)</f>
        <v>0.21</v>
      </c>
      <c r="X88" s="271"/>
      <c r="Y88" s="384"/>
      <c r="Z88" s="384"/>
      <c r="AA88" s="281"/>
      <c r="AB88" s="279"/>
    </row>
    <row r="89" spans="1:28" s="295" customFormat="1" ht="15" customHeight="1" x14ac:dyDescent="0.25">
      <c r="B89" s="308">
        <f>N89</f>
        <v>0.40699999999999997</v>
      </c>
      <c r="C89" s="285" t="s">
        <v>99</v>
      </c>
      <c r="E89" s="285"/>
      <c r="G89" s="279"/>
      <c r="H89" s="279"/>
      <c r="I89" s="279"/>
      <c r="J89" s="279"/>
      <c r="K89" s="363" t="s">
        <v>243</v>
      </c>
      <c r="L89" s="363" t="s">
        <v>206</v>
      </c>
      <c r="M89" s="366"/>
      <c r="N89" s="369">
        <f>ROUND(IF($K89="Y",VLOOKUP($L89,DataFeb2019,N$5,0)*PercIncr2020,VLOOKUP($L89,DataFeb2019,N$5,0)),3)</f>
        <v>0.40699999999999997</v>
      </c>
      <c r="O89" s="363"/>
      <c r="P89" s="379"/>
      <c r="Q89" s="363"/>
      <c r="R89" s="279"/>
      <c r="S89" s="270" t="str">
        <f t="shared" si="20"/>
        <v>Y</v>
      </c>
      <c r="T89" s="271" t="str">
        <f>L89</f>
        <v>15th Year</v>
      </c>
      <c r="U89" s="271"/>
      <c r="V89" s="271"/>
      <c r="W89" s="386">
        <f>ROUND(N89,3)</f>
        <v>0.40699999999999997</v>
      </c>
      <c r="X89" s="271"/>
      <c r="Y89" s="384"/>
      <c r="Z89" s="384"/>
      <c r="AA89" s="281"/>
      <c r="AB89" s="279"/>
    </row>
    <row r="90" spans="1:28" s="295" customFormat="1" ht="15" customHeight="1" x14ac:dyDescent="0.25">
      <c r="B90" s="308">
        <f>N90</f>
        <v>0.57699999999999996</v>
      </c>
      <c r="C90" s="285" t="s">
        <v>100</v>
      </c>
      <c r="E90" s="285"/>
      <c r="G90" s="279"/>
      <c r="H90" s="279"/>
      <c r="I90" s="279"/>
      <c r="J90" s="279"/>
      <c r="K90" s="363" t="s">
        <v>243</v>
      </c>
      <c r="L90" s="363" t="s">
        <v>207</v>
      </c>
      <c r="M90" s="366"/>
      <c r="N90" s="369">
        <f>ROUND(IF($K90="Y",VLOOKUP($L90,DataFeb2019,N$5,0)*PercIncr2020,VLOOKUP($L90,DataFeb2019,N$5,0)),3)</f>
        <v>0.57699999999999996</v>
      </c>
      <c r="O90" s="363"/>
      <c r="P90" s="379"/>
      <c r="Q90" s="363"/>
      <c r="R90" s="279"/>
      <c r="S90" s="270" t="str">
        <f t="shared" si="20"/>
        <v>Y</v>
      </c>
      <c r="T90" s="271" t="str">
        <f>L90</f>
        <v>20th Year</v>
      </c>
      <c r="U90" s="271"/>
      <c r="V90" s="271"/>
      <c r="W90" s="386">
        <f>ROUND(N90,3)</f>
        <v>0.57699999999999996</v>
      </c>
      <c r="X90" s="271"/>
      <c r="Y90" s="384"/>
      <c r="Z90" s="384"/>
      <c r="AA90" s="281"/>
      <c r="AB90" s="279"/>
    </row>
    <row r="91" spans="1:28" s="300" customFormat="1" ht="15" customHeight="1" x14ac:dyDescent="0.25">
      <c r="B91" s="344">
        <f>N91</f>
        <v>0.80800000000000005</v>
      </c>
      <c r="C91" s="329" t="s">
        <v>101</v>
      </c>
      <c r="E91" s="329"/>
      <c r="G91" s="301"/>
      <c r="H91" s="301"/>
      <c r="I91" s="301"/>
      <c r="J91" s="301"/>
      <c r="K91" s="365" t="s">
        <v>243</v>
      </c>
      <c r="L91" s="365" t="s">
        <v>208</v>
      </c>
      <c r="M91" s="372"/>
      <c r="N91" s="369">
        <f>ROUND(IF($K91="Y",VLOOKUP($L91,DataFeb2019,N$5,0)*PercIncr2020,VLOOKUP($L91,DataFeb2019,N$5,0)),3)</f>
        <v>0.80800000000000005</v>
      </c>
      <c r="O91" s="365"/>
      <c r="P91" s="365"/>
      <c r="Q91" s="365"/>
      <c r="R91" s="301"/>
      <c r="S91" s="270" t="str">
        <f t="shared" si="20"/>
        <v>Y</v>
      </c>
      <c r="T91" s="271" t="str">
        <f>L91</f>
        <v>25th Year</v>
      </c>
      <c r="U91" s="271"/>
      <c r="V91" s="271"/>
      <c r="W91" s="386">
        <f>ROUND(N91,3)</f>
        <v>0.80800000000000005</v>
      </c>
      <c r="X91" s="303"/>
      <c r="Y91" s="387"/>
      <c r="Z91" s="387"/>
      <c r="AA91" s="304"/>
      <c r="AB91" s="301"/>
    </row>
    <row r="92" spans="1:28" s="295" customFormat="1" ht="15" customHeight="1" x14ac:dyDescent="0.25">
      <c r="A92" s="279"/>
      <c r="B92" s="279"/>
      <c r="C92" s="279"/>
      <c r="E92" s="279"/>
      <c r="F92" s="279"/>
      <c r="G92" s="279"/>
      <c r="H92" s="279"/>
      <c r="I92" s="279"/>
      <c r="J92" s="279"/>
      <c r="K92" s="363"/>
      <c r="L92" s="382"/>
      <c r="M92" s="366"/>
      <c r="N92" s="369"/>
      <c r="O92" s="363"/>
      <c r="P92" s="363"/>
      <c r="Q92" s="363"/>
      <c r="R92" s="279"/>
      <c r="S92" s="271"/>
      <c r="T92" s="271"/>
      <c r="U92" s="271"/>
      <c r="V92" s="271"/>
      <c r="W92" s="271"/>
      <c r="X92" s="271"/>
      <c r="Y92" s="384"/>
      <c r="Z92" s="384"/>
      <c r="AA92" s="281"/>
      <c r="AB92" s="279"/>
    </row>
    <row r="93" spans="1:28" s="295" customFormat="1" ht="15" customHeight="1" x14ac:dyDescent="0.25">
      <c r="A93" s="299" t="s">
        <v>102</v>
      </c>
      <c r="B93" s="299"/>
      <c r="C93" s="279"/>
      <c r="E93" s="279"/>
      <c r="F93" s="279"/>
      <c r="G93" s="279"/>
      <c r="H93" s="279"/>
      <c r="I93" s="279"/>
      <c r="J93" s="279"/>
      <c r="K93" s="363"/>
      <c r="L93" s="366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A93" s="281"/>
      <c r="AB93" s="279"/>
    </row>
    <row r="94" spans="1:28" s="295" customFormat="1" ht="15" customHeight="1" x14ac:dyDescent="0.25">
      <c r="A94" s="316" t="s">
        <v>255</v>
      </c>
      <c r="B94" s="316"/>
      <c r="C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A94" s="281"/>
      <c r="AB94" s="279"/>
    </row>
    <row r="95" spans="1:28" s="295" customFormat="1" ht="15" customHeight="1" x14ac:dyDescent="0.25">
      <c r="A95" s="317" t="s">
        <v>104</v>
      </c>
      <c r="B95" s="317"/>
      <c r="C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A95" s="281"/>
      <c r="AB95" s="279"/>
    </row>
    <row r="96" spans="1:28" ht="15" customHeight="1" x14ac:dyDescent="0.25">
      <c r="A96" s="317" t="s">
        <v>105</v>
      </c>
      <c r="B96" s="317"/>
      <c r="N96" s="369"/>
    </row>
    <row r="97" spans="1:27" ht="15" customHeight="1" x14ac:dyDescent="0.25">
      <c r="A97" s="317" t="s">
        <v>106</v>
      </c>
      <c r="B97" s="317"/>
      <c r="N97" s="369"/>
    </row>
    <row r="98" spans="1:27" ht="15" customHeight="1" x14ac:dyDescent="0.25">
      <c r="A98" s="317" t="s">
        <v>107</v>
      </c>
      <c r="B98" s="317"/>
      <c r="N98" s="369"/>
    </row>
    <row r="99" spans="1:27" ht="15" customHeight="1" x14ac:dyDescent="0.25">
      <c r="A99" s="317" t="s">
        <v>108</v>
      </c>
      <c r="B99" s="317"/>
      <c r="C99" s="317"/>
      <c r="N99" s="369"/>
    </row>
    <row r="100" spans="1:27" ht="15" customHeight="1" x14ac:dyDescent="0.25">
      <c r="A100" s="317" t="s">
        <v>109</v>
      </c>
      <c r="B100" s="317"/>
      <c r="C100" s="317"/>
      <c r="N100" s="369"/>
    </row>
    <row r="101" spans="1:27" ht="15" customHeight="1" x14ac:dyDescent="0.25">
      <c r="A101" s="279" t="s">
        <v>110</v>
      </c>
      <c r="C101" s="317"/>
      <c r="N101" s="369"/>
    </row>
    <row r="102" spans="1:27" s="301" customFormat="1" ht="15" customHeight="1" x14ac:dyDescent="0.25">
      <c r="A102" s="279" t="s">
        <v>111</v>
      </c>
      <c r="B102" s="279"/>
      <c r="D102" s="300"/>
      <c r="K102" s="365"/>
      <c r="L102" s="372"/>
      <c r="M102" s="372"/>
      <c r="N102" s="369"/>
      <c r="O102" s="365"/>
      <c r="P102" s="365"/>
      <c r="Q102" s="365"/>
      <c r="S102" s="303"/>
      <c r="T102" s="303"/>
      <c r="U102" s="303"/>
      <c r="V102" s="303"/>
      <c r="W102" s="303"/>
      <c r="X102" s="303"/>
      <c r="Y102" s="387"/>
      <c r="Z102" s="387"/>
      <c r="AA102" s="304"/>
    </row>
    <row r="103" spans="1:27" s="301" customFormat="1" ht="15" customHeight="1" x14ac:dyDescent="0.25">
      <c r="A103" s="301" t="s">
        <v>112</v>
      </c>
      <c r="D103" s="300"/>
      <c r="K103" s="365"/>
      <c r="L103" s="372"/>
      <c r="M103" s="372"/>
      <c r="N103" s="369"/>
      <c r="O103" s="365"/>
      <c r="P103" s="365"/>
      <c r="Q103" s="365"/>
      <c r="S103" s="271"/>
      <c r="T103" s="271"/>
      <c r="U103" s="271"/>
      <c r="V103" s="271"/>
      <c r="W103" s="271"/>
      <c r="X103" s="271"/>
      <c r="Y103" s="384"/>
      <c r="Z103" s="384"/>
      <c r="AA103" s="304"/>
    </row>
    <row r="104" spans="1:27" ht="15" customHeight="1" thickBot="1" x14ac:dyDescent="0.3">
      <c r="A104" s="326"/>
      <c r="B104" s="326"/>
      <c r="C104" s="326"/>
      <c r="D104" s="328"/>
      <c r="E104" s="326"/>
      <c r="F104" s="326"/>
      <c r="G104" s="326"/>
      <c r="H104" s="326"/>
      <c r="I104" s="326"/>
      <c r="J104" s="326"/>
      <c r="K104" s="365"/>
      <c r="L104" s="372"/>
      <c r="M104" s="372"/>
      <c r="N104" s="369"/>
    </row>
    <row r="105" spans="1:27" s="304" customFormat="1" ht="15" customHeight="1" x14ac:dyDescent="0.25">
      <c r="A105" s="353" t="s">
        <v>179</v>
      </c>
      <c r="B105" s="353"/>
      <c r="C105" s="354"/>
      <c r="D105" s="355"/>
      <c r="E105" s="356"/>
      <c r="F105" s="357"/>
      <c r="G105" s="358"/>
      <c r="H105" s="358"/>
      <c r="I105" s="357"/>
      <c r="J105" s="359"/>
      <c r="K105" s="380"/>
      <c r="L105" s="363"/>
      <c r="M105" s="366"/>
      <c r="N105" s="369"/>
      <c r="O105" s="363"/>
      <c r="P105" s="363"/>
      <c r="Q105" s="363"/>
      <c r="R105" s="279"/>
      <c r="S105" s="271"/>
      <c r="T105" s="271"/>
      <c r="U105" s="271"/>
      <c r="V105" s="271"/>
      <c r="W105" s="271"/>
      <c r="X105" s="271"/>
      <c r="Y105" s="384"/>
      <c r="Z105" s="384"/>
      <c r="AA105" s="281"/>
    </row>
    <row r="106" spans="1:27" s="304" customFormat="1" ht="15" customHeight="1" x14ac:dyDescent="0.25">
      <c r="A106" s="284"/>
      <c r="B106" s="284"/>
      <c r="C106" s="314"/>
      <c r="D106" s="346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A106" s="281"/>
    </row>
    <row r="107" spans="1:27" s="304" customFormat="1" ht="15" customHeight="1" x14ac:dyDescent="0.25">
      <c r="A107" s="284" t="s">
        <v>274</v>
      </c>
      <c r="B107" s="284"/>
      <c r="C107" s="339"/>
      <c r="D107" s="347"/>
      <c r="E107" s="317"/>
      <c r="F107" s="317"/>
      <c r="G107" s="317"/>
      <c r="H107" s="315"/>
      <c r="I107" s="315"/>
      <c r="J107" s="315"/>
      <c r="K107" s="377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A107" s="281"/>
    </row>
    <row r="108" spans="1:27" s="304" customFormat="1" ht="15" customHeight="1" x14ac:dyDescent="0.25">
      <c r="A108" s="279" t="s">
        <v>229</v>
      </c>
      <c r="B108" s="345">
        <f>N108</f>
        <v>0.55600000000000005</v>
      </c>
      <c r="C108" s="317" t="s">
        <v>228</v>
      </c>
      <c r="D108" s="348"/>
      <c r="E108" s="317"/>
      <c r="F108" s="317"/>
      <c r="G108" s="317"/>
      <c r="H108" s="315"/>
      <c r="I108" s="315"/>
      <c r="J108" s="315"/>
      <c r="K108" s="377" t="s">
        <v>243</v>
      </c>
      <c r="L108" s="363" t="s">
        <v>237</v>
      </c>
      <c r="M108" s="366" t="s">
        <v>238</v>
      </c>
      <c r="N108" s="391">
        <f>ROUND(IF($K108="Y",VLOOKUP($L108,DataFeb2019,N$5,0)*PercIncr2020,VLOOKUP($L108,DataFeb2019,N$5,0)),3)</f>
        <v>0.55600000000000005</v>
      </c>
      <c r="O108" s="392">
        <v>43936</v>
      </c>
      <c r="P108" s="394">
        <v>0.55000000000000004</v>
      </c>
      <c r="Q108" s="363"/>
      <c r="R108" s="279"/>
      <c r="S108" s="270" t="str">
        <f t="shared" ref="S108:S110" si="21">K108</f>
        <v>Y</v>
      </c>
      <c r="T108" s="271" t="str">
        <f>L108</f>
        <v>CFOWOC</v>
      </c>
      <c r="U108" s="271"/>
      <c r="V108" s="271" t="str">
        <f>M108</f>
        <v>Water Operator Certification-C</v>
      </c>
      <c r="W108" s="386">
        <f>ROUND(N108,3)</f>
        <v>0.55600000000000005</v>
      </c>
      <c r="X108" s="271"/>
      <c r="Y108" s="384"/>
      <c r="Z108" s="384"/>
      <c r="AA108" s="281"/>
    </row>
    <row r="109" spans="1:27" s="304" customFormat="1" ht="15" customHeight="1" x14ac:dyDescent="0.25">
      <c r="A109" s="279"/>
      <c r="B109" s="345">
        <f>N109</f>
        <v>0.83799999999999997</v>
      </c>
      <c r="C109" s="317" t="s">
        <v>159</v>
      </c>
      <c r="D109" s="348"/>
      <c r="E109" s="317"/>
      <c r="F109" s="317"/>
      <c r="G109" s="317"/>
      <c r="H109" s="315"/>
      <c r="I109" s="315"/>
      <c r="J109" s="315"/>
      <c r="K109" s="377" t="s">
        <v>243</v>
      </c>
      <c r="L109" s="363" t="s">
        <v>209</v>
      </c>
      <c r="M109" s="366" t="s">
        <v>210</v>
      </c>
      <c r="N109" s="391">
        <f>ROUND(IF($K109="Y",VLOOKUP($L109,DataFeb2019,N$5,0)*PercIncr2020,VLOOKUP($L109,DataFeb2019,N$5,0)),3)</f>
        <v>0.83799999999999997</v>
      </c>
      <c r="O109" s="392">
        <v>43936</v>
      </c>
      <c r="P109" s="394">
        <v>0.83</v>
      </c>
      <c r="Q109" s="363"/>
      <c r="R109" s="279"/>
      <c r="S109" s="270" t="str">
        <f t="shared" si="21"/>
        <v>Y</v>
      </c>
      <c r="T109" s="271" t="str">
        <f>L109</f>
        <v>CFOWOB</v>
      </c>
      <c r="U109" s="271"/>
      <c r="V109" s="271" t="str">
        <f>M109</f>
        <v>Water Operator Certification-B</v>
      </c>
      <c r="W109" s="386">
        <f>ROUND(N109,3)</f>
        <v>0.83799999999999997</v>
      </c>
      <c r="X109" s="271"/>
      <c r="Y109" s="384"/>
      <c r="Z109" s="384"/>
      <c r="AA109" s="281"/>
    </row>
    <row r="110" spans="1:27" s="304" customFormat="1" ht="15" customHeight="1" x14ac:dyDescent="0.25">
      <c r="A110" s="279"/>
      <c r="B110" s="345">
        <f>N110</f>
        <v>1.121</v>
      </c>
      <c r="C110" s="317" t="s">
        <v>160</v>
      </c>
      <c r="D110" s="348"/>
      <c r="E110" s="317"/>
      <c r="F110" s="317"/>
      <c r="G110" s="317"/>
      <c r="H110" s="315"/>
      <c r="I110" s="315"/>
      <c r="J110" s="315"/>
      <c r="K110" s="377" t="s">
        <v>243</v>
      </c>
      <c r="L110" s="363" t="s">
        <v>211</v>
      </c>
      <c r="M110" s="366" t="s">
        <v>212</v>
      </c>
      <c r="N110" s="391">
        <f>ROUND(IF($K110="Y",VLOOKUP($L110,DataFeb2019,N$5,0)*PercIncr2020,VLOOKUP($L110,DataFeb2019,N$5,0)),3)</f>
        <v>1.121</v>
      </c>
      <c r="O110" s="392">
        <v>43936</v>
      </c>
      <c r="P110" s="394">
        <v>1.1100000000000001</v>
      </c>
      <c r="Q110" s="363"/>
      <c r="R110" s="279"/>
      <c r="S110" s="270" t="str">
        <f t="shared" si="21"/>
        <v>Y</v>
      </c>
      <c r="T110" s="271" t="str">
        <f>L110</f>
        <v>CFOWOA</v>
      </c>
      <c r="U110" s="271"/>
      <c r="V110" s="271" t="str">
        <f>M110</f>
        <v>Water Operator Certification-A</v>
      </c>
      <c r="W110" s="386">
        <f>ROUND(N110,3)</f>
        <v>1.121</v>
      </c>
      <c r="X110" s="271"/>
      <c r="Y110" s="384"/>
      <c r="Z110" s="384"/>
      <c r="AA110" s="281"/>
    </row>
    <row r="111" spans="1:27" s="304" customFormat="1" ht="15" customHeight="1" x14ac:dyDescent="0.25">
      <c r="A111" s="279"/>
      <c r="B111" s="279"/>
      <c r="C111" s="340"/>
      <c r="D111" s="347"/>
      <c r="E111" s="317"/>
      <c r="F111" s="317"/>
      <c r="G111" s="317"/>
      <c r="H111" s="315"/>
      <c r="I111" s="315"/>
      <c r="J111" s="315"/>
      <c r="K111" s="377"/>
      <c r="L111" s="363"/>
      <c r="M111" s="366"/>
      <c r="N111" s="391"/>
      <c r="O111" s="393"/>
      <c r="P111" s="394"/>
      <c r="Q111" s="363"/>
      <c r="R111" s="279"/>
      <c r="S111" s="271"/>
      <c r="T111" s="271"/>
      <c r="U111" s="271"/>
      <c r="V111" s="271"/>
      <c r="W111" s="271"/>
      <c r="X111" s="271"/>
      <c r="Y111" s="384"/>
      <c r="Z111" s="384"/>
      <c r="AA111" s="281"/>
    </row>
    <row r="112" spans="1:27" s="301" customFormat="1" ht="15" customHeight="1" x14ac:dyDescent="0.25">
      <c r="A112" s="279" t="s">
        <v>275</v>
      </c>
      <c r="B112" s="279"/>
      <c r="C112" s="325"/>
      <c r="D112" s="347"/>
      <c r="E112" s="317"/>
      <c r="F112" s="317"/>
      <c r="G112" s="317"/>
      <c r="H112" s="317"/>
      <c r="I112" s="317"/>
      <c r="J112" s="317"/>
      <c r="K112" s="377"/>
      <c r="L112" s="363"/>
      <c r="M112" s="366"/>
      <c r="N112" s="391"/>
      <c r="O112" s="393"/>
      <c r="P112" s="394"/>
      <c r="Q112" s="363"/>
      <c r="R112" s="279"/>
      <c r="S112" s="271"/>
      <c r="T112" s="271"/>
      <c r="U112" s="271"/>
      <c r="V112" s="271"/>
      <c r="W112" s="271"/>
      <c r="X112" s="271"/>
      <c r="Y112" s="271"/>
      <c r="Z112" s="271"/>
      <c r="AA112" s="279"/>
    </row>
    <row r="113" spans="1:28" s="301" customFormat="1" ht="15" customHeight="1" x14ac:dyDescent="0.25">
      <c r="A113" s="279"/>
      <c r="B113" s="341">
        <f>N113</f>
        <v>0.39</v>
      </c>
      <c r="C113" s="317" t="s">
        <v>161</v>
      </c>
      <c r="D113" s="300"/>
      <c r="E113" s="317"/>
      <c r="F113" s="317"/>
      <c r="G113" s="317"/>
      <c r="H113" s="317"/>
      <c r="I113" s="317"/>
      <c r="J113" s="317"/>
      <c r="K113" s="377" t="s">
        <v>243</v>
      </c>
      <c r="L113" s="363" t="s">
        <v>213</v>
      </c>
      <c r="M113" s="366" t="s">
        <v>214</v>
      </c>
      <c r="N113" s="391">
        <f>ROUND(IF($K113="Y",VLOOKUP($L113,DataFeb2019,N$5,0)*PercIncr2020,VLOOKUP($L113,DataFeb2019,N$5,0)),3)</f>
        <v>0.39</v>
      </c>
      <c r="O113" s="392">
        <v>43936</v>
      </c>
      <c r="P113" s="394">
        <v>0.38600000000000001</v>
      </c>
      <c r="Q113" s="363"/>
      <c r="R113" s="279"/>
      <c r="S113" s="270" t="str">
        <f t="shared" ref="S113:S114" si="22">K113</f>
        <v>Y</v>
      </c>
      <c r="T113" s="271" t="str">
        <f>L113</f>
        <v>CFOHWP</v>
      </c>
      <c r="U113" s="271"/>
      <c r="V113" s="271" t="str">
        <f>M113</f>
        <v>TL-Hazwoper-CFO</v>
      </c>
      <c r="W113" s="386">
        <f>ROUND(N113,3)</f>
        <v>0.39</v>
      </c>
      <c r="X113" s="271"/>
      <c r="Y113" s="271"/>
      <c r="Z113" s="271"/>
      <c r="AA113" s="279"/>
    </row>
    <row r="114" spans="1:28" s="301" customFormat="1" ht="15" customHeight="1" x14ac:dyDescent="0.25">
      <c r="B114" s="342">
        <f>N114</f>
        <v>1.137</v>
      </c>
      <c r="C114" s="343" t="s">
        <v>162</v>
      </c>
      <c r="D114" s="300"/>
      <c r="E114" s="343"/>
      <c r="F114" s="343"/>
      <c r="G114" s="343"/>
      <c r="H114" s="343"/>
      <c r="I114" s="343"/>
      <c r="J114" s="343"/>
      <c r="K114" s="383" t="s">
        <v>243</v>
      </c>
      <c r="L114" s="363" t="s">
        <v>215</v>
      </c>
      <c r="M114" s="366" t="s">
        <v>216</v>
      </c>
      <c r="N114" s="391">
        <f>ROUND(IF($K114="Y",VLOOKUP($L114,DataFeb2019,N$5,0)*PercIncr2020,VLOOKUP($L114,DataFeb2019,N$5,0)),3)</f>
        <v>1.137</v>
      </c>
      <c r="O114" s="392">
        <v>43965</v>
      </c>
      <c r="P114" s="394">
        <v>1.1259999999999999</v>
      </c>
      <c r="Q114" s="363"/>
      <c r="R114" s="279"/>
      <c r="S114" s="270" t="str">
        <f t="shared" si="22"/>
        <v>Y</v>
      </c>
      <c r="T114" s="271" t="str">
        <f>L114</f>
        <v>CFORS2</v>
      </c>
      <c r="U114" s="271"/>
      <c r="V114" s="271" t="str">
        <f>M114</f>
        <v>TL-Respirator-Forema Water Mai</v>
      </c>
      <c r="W114" s="386">
        <f>ROUND(N114,3)</f>
        <v>1.137</v>
      </c>
      <c r="X114" s="271"/>
      <c r="Y114" s="271"/>
      <c r="Z114" s="271"/>
      <c r="AA114" s="279"/>
    </row>
    <row r="115" spans="1:28" s="301" customFormat="1" ht="15" customHeight="1" x14ac:dyDescent="0.25">
      <c r="C115" s="342"/>
      <c r="D115" s="350"/>
      <c r="E115" s="343"/>
      <c r="F115" s="343"/>
      <c r="G115" s="343"/>
      <c r="H115" s="343"/>
      <c r="I115" s="343"/>
      <c r="J115" s="343"/>
      <c r="K115" s="383"/>
      <c r="L115" s="363"/>
      <c r="M115" s="366"/>
      <c r="N115" s="369"/>
      <c r="O115" s="363"/>
      <c r="P115" s="363"/>
      <c r="Q115" s="363"/>
      <c r="R115" s="279"/>
      <c r="S115" s="271"/>
      <c r="T115" s="271"/>
      <c r="U115" s="271"/>
      <c r="V115" s="271"/>
      <c r="W115" s="271"/>
      <c r="X115" s="271"/>
      <c r="Y115" s="271"/>
      <c r="Z115" s="271"/>
      <c r="AA115" s="279"/>
    </row>
    <row r="116" spans="1:28" s="281" customFormat="1" ht="15" customHeight="1" x14ac:dyDescent="0.25">
      <c r="A116" s="284" t="s">
        <v>256</v>
      </c>
      <c r="B116" s="284"/>
      <c r="C116" s="314"/>
      <c r="D116" s="346"/>
      <c r="E116" s="315"/>
      <c r="F116" s="315"/>
      <c r="G116" s="315"/>
      <c r="H116" s="276"/>
      <c r="I116" s="276"/>
      <c r="J116" s="276"/>
      <c r="K116" s="363"/>
      <c r="L116" s="366"/>
      <c r="M116" s="370"/>
      <c r="N116" s="363"/>
      <c r="O116" s="363"/>
      <c r="P116" s="363"/>
      <c r="Q116" s="366"/>
      <c r="R116" s="268"/>
      <c r="S116" s="271"/>
      <c r="T116" s="271"/>
      <c r="U116" s="271"/>
      <c r="V116" s="271"/>
      <c r="W116" s="271"/>
      <c r="X116" s="384"/>
      <c r="Y116" s="384"/>
      <c r="Z116" s="384"/>
      <c r="AA116" s="272"/>
      <c r="AB116" s="272"/>
    </row>
    <row r="117" spans="1:28" s="281" customFormat="1" ht="15" customHeight="1" x14ac:dyDescent="0.25">
      <c r="A117" s="316" t="s">
        <v>168</v>
      </c>
      <c r="B117" s="316"/>
      <c r="D117" s="346"/>
      <c r="E117" s="315"/>
      <c r="F117" s="315"/>
      <c r="G117" s="315"/>
      <c r="H117" s="276"/>
      <c r="I117" s="276"/>
      <c r="J117" s="276"/>
      <c r="K117" s="366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A117" s="272"/>
      <c r="AB117" s="272"/>
    </row>
    <row r="118" spans="1:28" s="281" customFormat="1" ht="15" customHeight="1" x14ac:dyDescent="0.25">
      <c r="A118" s="314"/>
      <c r="B118" s="314"/>
      <c r="C118" s="279" t="s">
        <v>170</v>
      </c>
      <c r="D118" s="346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A118" s="272"/>
      <c r="AB118" s="272"/>
    </row>
    <row r="119" spans="1:28" s="281" customFormat="1" ht="15" customHeight="1" x14ac:dyDescent="0.25">
      <c r="A119" s="313"/>
      <c r="B119" s="313"/>
      <c r="C119" s="325" t="s">
        <v>171</v>
      </c>
      <c r="D119" s="346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A119" s="272"/>
      <c r="AB119" s="272"/>
    </row>
    <row r="120" spans="1:28" s="281" customFormat="1" ht="15" customHeight="1" x14ac:dyDescent="0.25">
      <c r="A120" s="313"/>
      <c r="B120" s="313"/>
      <c r="C120" s="325" t="s">
        <v>169</v>
      </c>
      <c r="D120" s="346"/>
      <c r="E120" s="315"/>
      <c r="F120" s="315"/>
      <c r="G120" s="315"/>
      <c r="H120" s="276"/>
      <c r="I120" s="276"/>
      <c r="J120" s="276"/>
      <c r="K120" s="363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A120" s="272"/>
      <c r="AB120" s="272"/>
    </row>
    <row r="121" spans="1:28" s="281" customFormat="1" ht="15" customHeight="1" x14ac:dyDescent="0.25">
      <c r="C121" s="314"/>
      <c r="D121" s="346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A121" s="272"/>
      <c r="AB121" s="272"/>
    </row>
    <row r="122" spans="1:28" s="281" customFormat="1" ht="15" customHeight="1" x14ac:dyDescent="0.25">
      <c r="A122" s="279" t="s">
        <v>172</v>
      </c>
      <c r="B122" s="279"/>
      <c r="C122" s="314"/>
      <c r="D122" s="346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A122" s="272"/>
      <c r="AB122" s="272"/>
    </row>
    <row r="123" spans="1:28" s="281" customFormat="1" ht="15" customHeight="1" x14ac:dyDescent="0.25">
      <c r="A123" s="279" t="s">
        <v>173</v>
      </c>
      <c r="B123" s="279"/>
      <c r="C123" s="314"/>
      <c r="D123" s="346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A123" s="272"/>
      <c r="AB123" s="272"/>
    </row>
    <row r="124" spans="1:28" s="281" customFormat="1" ht="15" customHeight="1" x14ac:dyDescent="0.25">
      <c r="A124" s="279" t="s">
        <v>174</v>
      </c>
      <c r="B124" s="279"/>
      <c r="C124" s="314"/>
      <c r="D124" s="351"/>
      <c r="E124" s="313"/>
      <c r="F124" s="313"/>
      <c r="G124" s="313"/>
      <c r="H124" s="277"/>
      <c r="I124" s="277"/>
      <c r="J124" s="277"/>
      <c r="K124" s="366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A124" s="272"/>
      <c r="AB124" s="272"/>
    </row>
    <row r="125" spans="1:28" s="281" customFormat="1" ht="15" customHeight="1" x14ac:dyDescent="0.25">
      <c r="A125" s="279"/>
      <c r="B125" s="279"/>
      <c r="C125" s="314"/>
      <c r="D125" s="351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A125" s="272"/>
      <c r="AB125" s="272"/>
    </row>
    <row r="126" spans="1:28" s="281" customFormat="1" ht="15" customHeight="1" x14ac:dyDescent="0.25">
      <c r="A126" s="279" t="s">
        <v>176</v>
      </c>
      <c r="B126" s="279"/>
      <c r="C126" s="314"/>
      <c r="D126" s="351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A126" s="272"/>
      <c r="AB126" s="272"/>
    </row>
    <row r="127" spans="1:28" s="281" customFormat="1" ht="15" customHeight="1" x14ac:dyDescent="0.25">
      <c r="A127" s="279" t="s">
        <v>175</v>
      </c>
      <c r="B127" s="279"/>
      <c r="C127" s="314"/>
      <c r="D127" s="351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A127" s="272"/>
      <c r="AB127" s="272"/>
    </row>
    <row r="128" spans="1:28" s="304" customFormat="1" ht="15" customHeight="1" x14ac:dyDescent="0.25">
      <c r="A128" s="313"/>
      <c r="B128" s="313"/>
      <c r="C128" s="313"/>
      <c r="D128" s="351"/>
      <c r="E128" s="313"/>
      <c r="F128" s="313"/>
      <c r="G128" s="313"/>
      <c r="H128" s="313"/>
      <c r="I128" s="313"/>
      <c r="J128" s="313"/>
      <c r="K128" s="363"/>
      <c r="L128" s="366"/>
      <c r="M128" s="366"/>
      <c r="N128" s="365"/>
      <c r="O128" s="363"/>
      <c r="P128" s="363"/>
      <c r="Q128" s="363"/>
      <c r="R128" s="279"/>
      <c r="S128" s="271"/>
      <c r="T128" s="271"/>
      <c r="U128" s="271"/>
      <c r="V128" s="271"/>
      <c r="W128" s="271"/>
      <c r="X128" s="271"/>
      <c r="Y128" s="384"/>
      <c r="Z128" s="384"/>
      <c r="AA128" s="281"/>
    </row>
    <row r="129" spans="1:27" s="304" customFormat="1" ht="15" customHeight="1" x14ac:dyDescent="0.25">
      <c r="A129" s="313"/>
      <c r="B129" s="313"/>
      <c r="C129" s="313"/>
      <c r="D129" s="351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A129" s="281"/>
    </row>
    <row r="130" spans="1:27" s="304" customFormat="1" ht="15" customHeight="1" x14ac:dyDescent="0.25">
      <c r="A130" s="313"/>
      <c r="B130" s="313"/>
      <c r="C130" s="313"/>
      <c r="D130" s="351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A130" s="281"/>
    </row>
    <row r="131" spans="1:27" s="304" customFormat="1" ht="15" customHeight="1" x14ac:dyDescent="0.25">
      <c r="A131" s="313"/>
      <c r="B131" s="313"/>
      <c r="C131" s="313"/>
      <c r="D131" s="351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A131" s="281"/>
    </row>
    <row r="132" spans="1:27" s="304" customFormat="1" ht="15" customHeight="1" x14ac:dyDescent="0.25">
      <c r="A132" s="313"/>
      <c r="B132" s="313"/>
      <c r="C132" s="313"/>
      <c r="D132" s="351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A132" s="281"/>
    </row>
    <row r="133" spans="1:27" ht="15" customHeight="1" x14ac:dyDescent="0.25"/>
    <row r="134" spans="1:27" ht="15" customHeight="1" x14ac:dyDescent="0.25"/>
    <row r="135" spans="1:27" ht="15" customHeight="1" x14ac:dyDescent="0.25"/>
    <row r="136" spans="1:27" ht="15" customHeight="1" x14ac:dyDescent="0.25"/>
    <row r="137" spans="1:27" ht="15" customHeight="1" x14ac:dyDescent="0.25"/>
    <row r="138" spans="1:27" ht="15" customHeight="1" x14ac:dyDescent="0.25"/>
    <row r="139" spans="1:27" ht="15" customHeight="1" x14ac:dyDescent="0.25"/>
    <row r="140" spans="1:27" ht="15" customHeight="1" x14ac:dyDescent="0.25"/>
  </sheetData>
  <printOptions horizontalCentered="1"/>
  <pageMargins left="0.25" right="0.25" top="0.75" bottom="0.75" header="0.3" footer="0.3"/>
  <pageSetup scale="8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0FF9F-8666-4057-A10A-488C550EF877}">
  <dimension ref="A1:AD134"/>
  <sheetViews>
    <sheetView showGridLines="0" tabSelected="1" topLeftCell="A118" zoomScaleNormal="100" workbookViewId="0">
      <selection activeCell="D139" sqref="D139"/>
    </sheetView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95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hidden="1" customWidth="1"/>
    <col min="11" max="11" width="12.1406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7" width="7.5703125" style="363" hidden="1" customWidth="1"/>
    <col min="18" max="18" width="9.140625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8" max="29" width="9.140625" style="281"/>
    <col min="30" max="16384" width="9.140625" style="279"/>
  </cols>
  <sheetData>
    <row r="1" spans="1:29" x14ac:dyDescent="0.25">
      <c r="A1" s="279" t="s">
        <v>303</v>
      </c>
    </row>
    <row r="2" spans="1:29" ht="15" customHeight="1" x14ac:dyDescent="0.25">
      <c r="A2" s="278" t="s">
        <v>157</v>
      </c>
      <c r="B2" s="278"/>
      <c r="K2" s="363" t="s">
        <v>246</v>
      </c>
      <c r="L2" s="364">
        <v>1.0149999999999999</v>
      </c>
      <c r="M2" s="364"/>
      <c r="AA2" s="279"/>
    </row>
    <row r="3" spans="1:29" ht="15" customHeight="1" x14ac:dyDescent="0.25">
      <c r="A3" s="282" t="s">
        <v>259</v>
      </c>
      <c r="B3" s="278"/>
      <c r="C3" s="283"/>
      <c r="D3" s="283"/>
      <c r="E3" s="284"/>
      <c r="F3" s="283"/>
      <c r="G3" s="283"/>
      <c r="H3" s="283"/>
      <c r="I3" s="283"/>
      <c r="AA3" s="279"/>
    </row>
    <row r="4" spans="1:29" ht="15" customHeight="1" x14ac:dyDescent="0.25">
      <c r="A4" s="285" t="s">
        <v>2</v>
      </c>
      <c r="B4" s="286"/>
      <c r="D4" s="287"/>
      <c r="E4" s="288"/>
      <c r="F4" s="287"/>
      <c r="G4" s="287"/>
      <c r="H4" s="287"/>
      <c r="I4" s="287"/>
      <c r="J4" s="289"/>
      <c r="AA4" s="279"/>
    </row>
    <row r="5" spans="1:29" ht="15" customHeight="1" x14ac:dyDescent="0.25">
      <c r="A5" s="290" t="s">
        <v>258</v>
      </c>
      <c r="B5" s="286"/>
      <c r="D5" s="287"/>
      <c r="E5" s="288"/>
      <c r="F5" s="287"/>
      <c r="G5" s="287"/>
      <c r="H5" s="287"/>
      <c r="I5" s="287"/>
      <c r="J5" s="289"/>
      <c r="AA5" s="279"/>
    </row>
    <row r="6" spans="1:29" ht="15" customHeight="1" x14ac:dyDescent="0.25">
      <c r="A6" s="286"/>
      <c r="B6" s="286"/>
      <c r="C6" s="285"/>
      <c r="D6" s="287"/>
      <c r="E6" s="288"/>
      <c r="F6" s="287"/>
      <c r="G6" s="287"/>
      <c r="H6" s="287"/>
      <c r="I6" s="287"/>
      <c r="J6" s="289"/>
      <c r="N6" s="365">
        <v>3</v>
      </c>
      <c r="O6" s="363">
        <f>N6+1</f>
        <v>4</v>
      </c>
      <c r="P6" s="363">
        <f t="shared" ref="P6:Q6" si="0">O6+1</f>
        <v>5</v>
      </c>
      <c r="Q6" s="363">
        <f t="shared" si="0"/>
        <v>6</v>
      </c>
      <c r="AA6" s="279"/>
    </row>
    <row r="7" spans="1:29" ht="30" x14ac:dyDescent="0.25">
      <c r="A7" s="291" t="s">
        <v>236</v>
      </c>
      <c r="B7" s="291" t="s">
        <v>233</v>
      </c>
      <c r="C7" s="291" t="s">
        <v>234</v>
      </c>
      <c r="D7" s="291" t="s">
        <v>235</v>
      </c>
      <c r="E7" s="292" t="s">
        <v>156</v>
      </c>
      <c r="F7" s="293" t="s">
        <v>11</v>
      </c>
      <c r="G7" s="293" t="s">
        <v>12</v>
      </c>
      <c r="H7" s="293" t="s">
        <v>13</v>
      </c>
      <c r="I7" s="293" t="s">
        <v>40</v>
      </c>
      <c r="J7" s="281"/>
      <c r="K7" s="367" t="s">
        <v>239</v>
      </c>
      <c r="L7" s="368" t="s">
        <v>4</v>
      </c>
      <c r="M7" s="368" t="s">
        <v>230</v>
      </c>
      <c r="N7" s="367" t="s">
        <v>11</v>
      </c>
      <c r="O7" s="367" t="s">
        <v>12</v>
      </c>
      <c r="P7" s="367" t="s">
        <v>13</v>
      </c>
      <c r="Q7" s="367" t="s">
        <v>40</v>
      </c>
      <c r="S7" s="294" t="s">
        <v>239</v>
      </c>
      <c r="T7" s="294" t="str">
        <f>L7</f>
        <v>Job Code</v>
      </c>
      <c r="U7" s="294" t="s">
        <v>299</v>
      </c>
      <c r="V7" s="294" t="s">
        <v>230</v>
      </c>
      <c r="W7" s="294" t="str">
        <f>F7</f>
        <v>Step 1</v>
      </c>
      <c r="X7" s="294" t="str">
        <f>G7</f>
        <v>Step 2</v>
      </c>
      <c r="Y7" s="294" t="str">
        <f>H7</f>
        <v>Step 3</v>
      </c>
      <c r="Z7" s="294" t="str">
        <f>I7</f>
        <v>Step 4</v>
      </c>
      <c r="AA7" s="279"/>
      <c r="AB7" s="279"/>
      <c r="AC7" s="279"/>
    </row>
    <row r="8" spans="1:29" ht="15" customHeight="1" x14ac:dyDescent="0.25">
      <c r="A8" s="295" t="s">
        <v>231</v>
      </c>
      <c r="B8" s="296" t="s">
        <v>232</v>
      </c>
      <c r="C8" s="295" t="s">
        <v>17</v>
      </c>
      <c r="D8" s="295" t="s">
        <v>14</v>
      </c>
      <c r="E8" s="279" t="s">
        <v>16</v>
      </c>
      <c r="F8" s="298">
        <f>N8</f>
        <v>34.917014999999999</v>
      </c>
      <c r="G8" s="298">
        <f t="shared" ref="G8:I8" si="1">O8</f>
        <v>35.972614999999998</v>
      </c>
      <c r="H8" s="298">
        <f t="shared" si="1"/>
        <v>37.038364999999999</v>
      </c>
      <c r="I8" s="298">
        <f t="shared" si="1"/>
        <v>38.155879999999996</v>
      </c>
      <c r="J8" s="281"/>
      <c r="K8" s="363" t="s">
        <v>243</v>
      </c>
      <c r="L8" s="366" t="str">
        <f>D8</f>
        <v>04540C</v>
      </c>
      <c r="M8" s="366" t="str">
        <f>E8</f>
        <v>Foreman Bridge Maintenance</v>
      </c>
      <c r="N8" s="369">
        <f t="shared" ref="N8:Q20" si="2">IF($K8="Y",VLOOKUP($L8,Data2020,N$6,0)*PercIncr2021,VLOOKUP($L8,Data2020,N$6,0))</f>
        <v>34.917014999999999</v>
      </c>
      <c r="O8" s="369">
        <f t="shared" si="2"/>
        <v>35.972614999999998</v>
      </c>
      <c r="P8" s="369">
        <f t="shared" si="2"/>
        <v>37.038364999999999</v>
      </c>
      <c r="Q8" s="369">
        <f t="shared" si="2"/>
        <v>38.155879999999996</v>
      </c>
      <c r="S8" s="270" t="str">
        <f>K8</f>
        <v>Y</v>
      </c>
      <c r="T8" s="271" t="str">
        <f t="shared" ref="T8:T20" si="3">D8</f>
        <v>04540C</v>
      </c>
      <c r="U8" s="385" t="str">
        <f t="shared" ref="U8:U20" si="4">B8</f>
        <v>05</v>
      </c>
      <c r="V8" s="271" t="str">
        <f t="shared" ref="V8:V20" si="5">E8</f>
        <v>Foreman Bridge Maintenance</v>
      </c>
      <c r="W8" s="386">
        <f t="shared" ref="W8:W20" si="6">ROUND(N8,3)</f>
        <v>34.917000000000002</v>
      </c>
      <c r="X8" s="386">
        <f t="shared" ref="X8:X20" si="7">ROUND(O8,3)</f>
        <v>35.972999999999999</v>
      </c>
      <c r="Y8" s="386">
        <f t="shared" ref="Y8:Y20" si="8">ROUND(P8,3)</f>
        <v>37.037999999999997</v>
      </c>
      <c r="Z8" s="386">
        <f t="shared" ref="Z8:Z20" si="9">ROUND(Q8,3)</f>
        <v>38.155999999999999</v>
      </c>
      <c r="AA8" s="279"/>
      <c r="AB8" s="279"/>
      <c r="AC8" s="279"/>
    </row>
    <row r="9" spans="1:29" ht="15" customHeight="1" x14ac:dyDescent="0.25">
      <c r="A9" s="295" t="s">
        <v>231</v>
      </c>
      <c r="B9" s="296" t="s">
        <v>232</v>
      </c>
      <c r="C9" s="295" t="s">
        <v>17</v>
      </c>
      <c r="D9" s="295" t="s">
        <v>165</v>
      </c>
      <c r="E9" s="279" t="s">
        <v>166</v>
      </c>
      <c r="F9" s="298">
        <f t="shared" ref="F9:F20" si="10">N9</f>
        <v>34.917014999999999</v>
      </c>
      <c r="G9" s="298">
        <f t="shared" ref="G9:G20" si="11">O9</f>
        <v>35.972614999999998</v>
      </c>
      <c r="H9" s="298">
        <f t="shared" ref="H9:H20" si="12">P9</f>
        <v>37.038364999999999</v>
      </c>
      <c r="I9" s="298">
        <f t="shared" ref="I9:I20" si="13">Q9</f>
        <v>38.155879999999996</v>
      </c>
      <c r="J9" s="281"/>
      <c r="K9" s="363" t="s">
        <v>243</v>
      </c>
      <c r="L9" s="366" t="str">
        <f t="shared" ref="L9:M20" si="14">D9</f>
        <v>04585C</v>
      </c>
      <c r="M9" s="366" t="str">
        <f t="shared" si="14"/>
        <v>Foreman Construction Maintenance Grounds</v>
      </c>
      <c r="N9" s="369">
        <f t="shared" si="2"/>
        <v>34.917014999999999</v>
      </c>
      <c r="O9" s="369">
        <f t="shared" si="2"/>
        <v>35.972614999999998</v>
      </c>
      <c r="P9" s="369">
        <f t="shared" si="2"/>
        <v>37.038364999999999</v>
      </c>
      <c r="Q9" s="369">
        <f t="shared" si="2"/>
        <v>38.155879999999996</v>
      </c>
      <c r="S9" s="270" t="str">
        <f t="shared" ref="S9:S20" si="15">K9</f>
        <v>Y</v>
      </c>
      <c r="T9" s="271" t="str">
        <f t="shared" si="3"/>
        <v>04585C</v>
      </c>
      <c r="U9" s="385" t="str">
        <f t="shared" si="4"/>
        <v>05</v>
      </c>
      <c r="V9" s="271" t="str">
        <f t="shared" si="5"/>
        <v>Foreman Construction Maintenance Grounds</v>
      </c>
      <c r="W9" s="386">
        <f t="shared" si="6"/>
        <v>34.917000000000002</v>
      </c>
      <c r="X9" s="386">
        <f t="shared" si="7"/>
        <v>35.972999999999999</v>
      </c>
      <c r="Y9" s="386">
        <f t="shared" si="8"/>
        <v>37.037999999999997</v>
      </c>
      <c r="Z9" s="386">
        <f t="shared" si="9"/>
        <v>38.155999999999999</v>
      </c>
      <c r="AA9" s="279"/>
      <c r="AB9" s="279"/>
      <c r="AC9" s="279"/>
    </row>
    <row r="10" spans="1:29" ht="15" customHeight="1" x14ac:dyDescent="0.25">
      <c r="A10" s="295" t="s">
        <v>231</v>
      </c>
      <c r="B10" s="296" t="s">
        <v>232</v>
      </c>
      <c r="C10" s="295" t="s">
        <v>17</v>
      </c>
      <c r="D10" s="295" t="s">
        <v>18</v>
      </c>
      <c r="E10" s="279" t="s">
        <v>19</v>
      </c>
      <c r="F10" s="298">
        <f t="shared" si="10"/>
        <v>34.917014999999999</v>
      </c>
      <c r="G10" s="298">
        <f t="shared" si="11"/>
        <v>35.972614999999998</v>
      </c>
      <c r="H10" s="298">
        <f t="shared" si="12"/>
        <v>37.038364999999999</v>
      </c>
      <c r="I10" s="298">
        <f t="shared" si="13"/>
        <v>38.155879999999996</v>
      </c>
      <c r="J10" s="281"/>
      <c r="K10" s="363" t="s">
        <v>243</v>
      </c>
      <c r="L10" s="366" t="str">
        <f t="shared" si="14"/>
        <v>04590C</v>
      </c>
      <c r="M10" s="366" t="str">
        <f t="shared" si="14"/>
        <v>Foreman Construction/Maintenance Transportation</v>
      </c>
      <c r="N10" s="369">
        <f t="shared" si="2"/>
        <v>34.917014999999999</v>
      </c>
      <c r="O10" s="369">
        <f t="shared" si="2"/>
        <v>35.972614999999998</v>
      </c>
      <c r="P10" s="369">
        <f t="shared" si="2"/>
        <v>37.038364999999999</v>
      </c>
      <c r="Q10" s="369">
        <f t="shared" si="2"/>
        <v>38.155879999999996</v>
      </c>
      <c r="S10" s="270" t="str">
        <f t="shared" si="15"/>
        <v>Y</v>
      </c>
      <c r="T10" s="271" t="str">
        <f t="shared" si="3"/>
        <v>04590C</v>
      </c>
      <c r="U10" s="385" t="str">
        <f t="shared" si="4"/>
        <v>05</v>
      </c>
      <c r="V10" s="271" t="str">
        <f t="shared" si="5"/>
        <v>Foreman Construction/Maintenance Transportation</v>
      </c>
      <c r="W10" s="386">
        <f t="shared" si="6"/>
        <v>34.917000000000002</v>
      </c>
      <c r="X10" s="386">
        <f t="shared" si="7"/>
        <v>35.972999999999999</v>
      </c>
      <c r="Y10" s="386">
        <f t="shared" si="8"/>
        <v>37.037999999999997</v>
      </c>
      <c r="Z10" s="386">
        <f t="shared" si="9"/>
        <v>38.155999999999999</v>
      </c>
      <c r="AA10" s="279"/>
      <c r="AB10" s="279"/>
      <c r="AC10" s="279"/>
    </row>
    <row r="11" spans="1:29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22</v>
      </c>
      <c r="E11" s="279" t="s">
        <v>23</v>
      </c>
      <c r="F11" s="298">
        <f t="shared" si="10"/>
        <v>34.917014999999999</v>
      </c>
      <c r="G11" s="298">
        <f t="shared" si="11"/>
        <v>35.972614999999998</v>
      </c>
      <c r="H11" s="298">
        <f t="shared" si="12"/>
        <v>37.038364999999999</v>
      </c>
      <c r="I11" s="298">
        <f t="shared" si="13"/>
        <v>38.155879999999996</v>
      </c>
      <c r="J11" s="281"/>
      <c r="K11" s="363" t="s">
        <v>243</v>
      </c>
      <c r="L11" s="366" t="str">
        <f t="shared" si="14"/>
        <v>04800C</v>
      </c>
      <c r="M11" s="366" t="str">
        <f t="shared" si="14"/>
        <v>Foreman Parking Meter Services</v>
      </c>
      <c r="N11" s="369">
        <f t="shared" si="2"/>
        <v>34.917014999999999</v>
      </c>
      <c r="O11" s="369">
        <f t="shared" si="2"/>
        <v>35.972614999999998</v>
      </c>
      <c r="P11" s="369">
        <f t="shared" si="2"/>
        <v>37.038364999999999</v>
      </c>
      <c r="Q11" s="369">
        <f t="shared" si="2"/>
        <v>38.155879999999996</v>
      </c>
      <c r="S11" s="270" t="str">
        <f t="shared" si="15"/>
        <v>Y</v>
      </c>
      <c r="T11" s="271" t="str">
        <f t="shared" si="3"/>
        <v>04800C</v>
      </c>
      <c r="U11" s="385" t="str">
        <f t="shared" si="4"/>
        <v>05</v>
      </c>
      <c r="V11" s="271" t="str">
        <f t="shared" si="5"/>
        <v>Foreman Parking Meter Services</v>
      </c>
      <c r="W11" s="386">
        <f t="shared" si="6"/>
        <v>34.917000000000002</v>
      </c>
      <c r="X11" s="386">
        <f t="shared" si="7"/>
        <v>35.972999999999999</v>
      </c>
      <c r="Y11" s="386">
        <f t="shared" si="8"/>
        <v>37.037999999999997</v>
      </c>
      <c r="Z11" s="386">
        <f t="shared" si="9"/>
        <v>38.155999999999999</v>
      </c>
      <c r="AA11" s="279"/>
      <c r="AB11" s="279"/>
      <c r="AC11" s="279"/>
    </row>
    <row r="12" spans="1:29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24</v>
      </c>
      <c r="E12" s="279" t="s">
        <v>25</v>
      </c>
      <c r="F12" s="298">
        <f t="shared" si="10"/>
        <v>34.917014999999999</v>
      </c>
      <c r="G12" s="298">
        <f t="shared" si="11"/>
        <v>35.972614999999998</v>
      </c>
      <c r="H12" s="298">
        <f t="shared" si="12"/>
        <v>37.038364999999999</v>
      </c>
      <c r="I12" s="298">
        <f t="shared" si="13"/>
        <v>38.155879999999996</v>
      </c>
      <c r="J12" s="281"/>
      <c r="K12" s="363" t="s">
        <v>243</v>
      </c>
      <c r="L12" s="366" t="str">
        <f t="shared" si="14"/>
        <v>04810C</v>
      </c>
      <c r="M12" s="366" t="str">
        <f t="shared" si="14"/>
        <v>Foreman Paving Construction</v>
      </c>
      <c r="N12" s="369">
        <f t="shared" si="2"/>
        <v>34.917014999999999</v>
      </c>
      <c r="O12" s="369">
        <f t="shared" si="2"/>
        <v>35.972614999999998</v>
      </c>
      <c r="P12" s="369">
        <f t="shared" si="2"/>
        <v>37.038364999999999</v>
      </c>
      <c r="Q12" s="369">
        <f t="shared" si="2"/>
        <v>38.155879999999996</v>
      </c>
      <c r="S12" s="270" t="str">
        <f t="shared" si="15"/>
        <v>Y</v>
      </c>
      <c r="T12" s="271" t="str">
        <f t="shared" si="3"/>
        <v>04810C</v>
      </c>
      <c r="U12" s="385" t="str">
        <f t="shared" si="4"/>
        <v>05</v>
      </c>
      <c r="V12" s="271" t="str">
        <f t="shared" si="5"/>
        <v>Foreman Paving Construction</v>
      </c>
      <c r="W12" s="386">
        <f t="shared" si="6"/>
        <v>34.917000000000002</v>
      </c>
      <c r="X12" s="386">
        <f t="shared" si="7"/>
        <v>35.972999999999999</v>
      </c>
      <c r="Y12" s="386">
        <f t="shared" si="8"/>
        <v>37.037999999999997</v>
      </c>
      <c r="Z12" s="386">
        <f t="shared" si="9"/>
        <v>38.155999999999999</v>
      </c>
      <c r="AA12" s="279"/>
      <c r="AB12" s="279"/>
      <c r="AC12" s="279"/>
    </row>
    <row r="13" spans="1:29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26</v>
      </c>
      <c r="E13" s="279" t="s">
        <v>27</v>
      </c>
      <c r="F13" s="298">
        <f t="shared" si="10"/>
        <v>34.917014999999999</v>
      </c>
      <c r="G13" s="298">
        <f t="shared" si="11"/>
        <v>35.972614999999998</v>
      </c>
      <c r="H13" s="298">
        <f t="shared" si="12"/>
        <v>37.038364999999999</v>
      </c>
      <c r="I13" s="298">
        <f t="shared" si="13"/>
        <v>38.155879999999996</v>
      </c>
      <c r="J13" s="281"/>
      <c r="K13" s="363" t="s">
        <v>243</v>
      </c>
      <c r="L13" s="366" t="str">
        <f t="shared" si="14"/>
        <v>04890C</v>
      </c>
      <c r="M13" s="366" t="str">
        <f t="shared" si="14"/>
        <v>Foreman Ramp Repair &amp; Restoration</v>
      </c>
      <c r="N13" s="369">
        <f t="shared" si="2"/>
        <v>34.917014999999999</v>
      </c>
      <c r="O13" s="369">
        <f t="shared" si="2"/>
        <v>35.972614999999998</v>
      </c>
      <c r="P13" s="369">
        <f t="shared" si="2"/>
        <v>37.038364999999999</v>
      </c>
      <c r="Q13" s="369">
        <f t="shared" si="2"/>
        <v>38.155879999999996</v>
      </c>
      <c r="S13" s="270" t="str">
        <f t="shared" si="15"/>
        <v>Y</v>
      </c>
      <c r="T13" s="271" t="str">
        <f t="shared" si="3"/>
        <v>04890C</v>
      </c>
      <c r="U13" s="385" t="str">
        <f t="shared" si="4"/>
        <v>05</v>
      </c>
      <c r="V13" s="271" t="str">
        <f t="shared" si="5"/>
        <v>Foreman Ramp Repair &amp; Restoration</v>
      </c>
      <c r="W13" s="386">
        <f t="shared" si="6"/>
        <v>34.917000000000002</v>
      </c>
      <c r="X13" s="386">
        <f t="shared" si="7"/>
        <v>35.972999999999999</v>
      </c>
      <c r="Y13" s="386">
        <f t="shared" si="8"/>
        <v>37.037999999999997</v>
      </c>
      <c r="Z13" s="386">
        <f t="shared" si="9"/>
        <v>38.155999999999999</v>
      </c>
      <c r="AA13" s="279"/>
      <c r="AB13" s="279"/>
      <c r="AC13" s="279"/>
    </row>
    <row r="14" spans="1:29" ht="15" customHeight="1" x14ac:dyDescent="0.25">
      <c r="A14" s="295" t="s">
        <v>231</v>
      </c>
      <c r="B14" s="296" t="s">
        <v>232</v>
      </c>
      <c r="C14" s="295" t="s">
        <v>17</v>
      </c>
      <c r="D14" s="295" t="s">
        <v>28</v>
      </c>
      <c r="E14" s="279" t="s">
        <v>29</v>
      </c>
      <c r="F14" s="298">
        <f t="shared" si="10"/>
        <v>34.917014999999999</v>
      </c>
      <c r="G14" s="298">
        <f t="shared" si="11"/>
        <v>35.972614999999998</v>
      </c>
      <c r="H14" s="298">
        <f t="shared" si="12"/>
        <v>37.038364999999999</v>
      </c>
      <c r="I14" s="298">
        <f t="shared" si="13"/>
        <v>38.155879999999996</v>
      </c>
      <c r="J14" s="281"/>
      <c r="K14" s="363" t="s">
        <v>243</v>
      </c>
      <c r="L14" s="366" t="str">
        <f t="shared" si="14"/>
        <v>04910C</v>
      </c>
      <c r="M14" s="366" t="str">
        <f t="shared" si="14"/>
        <v>Foreman Sewer Construction</v>
      </c>
      <c r="N14" s="369">
        <f t="shared" si="2"/>
        <v>34.917014999999999</v>
      </c>
      <c r="O14" s="369">
        <f t="shared" si="2"/>
        <v>35.972614999999998</v>
      </c>
      <c r="P14" s="369">
        <f t="shared" si="2"/>
        <v>37.038364999999999</v>
      </c>
      <c r="Q14" s="369">
        <f t="shared" si="2"/>
        <v>38.155879999999996</v>
      </c>
      <c r="S14" s="270" t="str">
        <f t="shared" si="15"/>
        <v>Y</v>
      </c>
      <c r="T14" s="271" t="str">
        <f t="shared" si="3"/>
        <v>04910C</v>
      </c>
      <c r="U14" s="385" t="str">
        <f t="shared" si="4"/>
        <v>05</v>
      </c>
      <c r="V14" s="271" t="str">
        <f t="shared" si="5"/>
        <v>Foreman Sewer Construction</v>
      </c>
      <c r="W14" s="386">
        <f t="shared" si="6"/>
        <v>34.917000000000002</v>
      </c>
      <c r="X14" s="386">
        <f t="shared" si="7"/>
        <v>35.972999999999999</v>
      </c>
      <c r="Y14" s="386">
        <f t="shared" si="8"/>
        <v>37.037999999999997</v>
      </c>
      <c r="Z14" s="386">
        <f t="shared" si="9"/>
        <v>38.155999999999999</v>
      </c>
      <c r="AA14" s="279"/>
      <c r="AB14" s="279"/>
      <c r="AC14" s="279"/>
    </row>
    <row r="15" spans="1:29" ht="15" customHeight="1" x14ac:dyDescent="0.25">
      <c r="A15" s="295" t="s">
        <v>231</v>
      </c>
      <c r="B15" s="296" t="s">
        <v>232</v>
      </c>
      <c r="C15" s="295" t="s">
        <v>17</v>
      </c>
      <c r="D15" s="295" t="s">
        <v>31</v>
      </c>
      <c r="E15" s="279" t="s">
        <v>32</v>
      </c>
      <c r="F15" s="298">
        <f t="shared" si="10"/>
        <v>34.917014999999999</v>
      </c>
      <c r="G15" s="298">
        <f t="shared" si="11"/>
        <v>35.972614999999998</v>
      </c>
      <c r="H15" s="298">
        <f t="shared" si="12"/>
        <v>37.038364999999999</v>
      </c>
      <c r="I15" s="298">
        <f t="shared" si="13"/>
        <v>38.155879999999996</v>
      </c>
      <c r="J15" s="281"/>
      <c r="K15" s="363" t="s">
        <v>243</v>
      </c>
      <c r="L15" s="366" t="str">
        <f t="shared" si="14"/>
        <v>04920C</v>
      </c>
      <c r="M15" s="366" t="str">
        <f t="shared" si="14"/>
        <v>Foreman Sewer Maintenance</v>
      </c>
      <c r="N15" s="369">
        <f t="shared" si="2"/>
        <v>34.917014999999999</v>
      </c>
      <c r="O15" s="369">
        <f t="shared" si="2"/>
        <v>35.972614999999998</v>
      </c>
      <c r="P15" s="369">
        <f t="shared" si="2"/>
        <v>37.038364999999999</v>
      </c>
      <c r="Q15" s="369">
        <f t="shared" si="2"/>
        <v>38.155879999999996</v>
      </c>
      <c r="S15" s="270" t="str">
        <f t="shared" si="15"/>
        <v>Y</v>
      </c>
      <c r="T15" s="271" t="str">
        <f t="shared" si="3"/>
        <v>04920C</v>
      </c>
      <c r="U15" s="385" t="str">
        <f t="shared" si="4"/>
        <v>05</v>
      </c>
      <c r="V15" s="271" t="str">
        <f t="shared" si="5"/>
        <v>Foreman Sewer Maintenance</v>
      </c>
      <c r="W15" s="386">
        <f t="shared" si="6"/>
        <v>34.917000000000002</v>
      </c>
      <c r="X15" s="386">
        <f t="shared" si="7"/>
        <v>35.972999999999999</v>
      </c>
      <c r="Y15" s="386">
        <f t="shared" si="8"/>
        <v>37.037999999999997</v>
      </c>
      <c r="Z15" s="386">
        <f t="shared" si="9"/>
        <v>38.155999999999999</v>
      </c>
      <c r="AA15" s="279"/>
      <c r="AB15" s="279"/>
      <c r="AC15" s="279"/>
    </row>
    <row r="16" spans="1:29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149</v>
      </c>
      <c r="E16" s="279" t="s">
        <v>30</v>
      </c>
      <c r="F16" s="298">
        <f t="shared" si="10"/>
        <v>34.917014999999999</v>
      </c>
      <c r="G16" s="298">
        <f t="shared" si="11"/>
        <v>35.972614999999998</v>
      </c>
      <c r="H16" s="298">
        <f t="shared" si="12"/>
        <v>37.038364999999999</v>
      </c>
      <c r="I16" s="298">
        <f t="shared" si="13"/>
        <v>38.155879999999996</v>
      </c>
      <c r="J16" s="281"/>
      <c r="K16" s="363" t="s">
        <v>243</v>
      </c>
      <c r="L16" s="366" t="str">
        <f t="shared" si="14"/>
        <v>04915C</v>
      </c>
      <c r="M16" s="366" t="str">
        <f t="shared" si="14"/>
        <v>Foreman Sewer Construction &amp; Maintenance</v>
      </c>
      <c r="N16" s="369">
        <f t="shared" si="2"/>
        <v>34.917014999999999</v>
      </c>
      <c r="O16" s="369">
        <f t="shared" si="2"/>
        <v>35.972614999999998</v>
      </c>
      <c r="P16" s="369">
        <f t="shared" si="2"/>
        <v>37.038364999999999</v>
      </c>
      <c r="Q16" s="369">
        <f t="shared" si="2"/>
        <v>38.155879999999996</v>
      </c>
      <c r="S16" s="270" t="str">
        <f t="shared" si="15"/>
        <v>Y</v>
      </c>
      <c r="T16" s="271" t="str">
        <f t="shared" si="3"/>
        <v>04915C</v>
      </c>
      <c r="U16" s="385" t="str">
        <f t="shared" si="4"/>
        <v>05</v>
      </c>
      <c r="V16" s="271" t="str">
        <f t="shared" si="5"/>
        <v>Foreman Sewer Construction &amp; Maintenance</v>
      </c>
      <c r="W16" s="386">
        <f t="shared" si="6"/>
        <v>34.917000000000002</v>
      </c>
      <c r="X16" s="386">
        <f t="shared" si="7"/>
        <v>35.972999999999999</v>
      </c>
      <c r="Y16" s="386">
        <f t="shared" si="8"/>
        <v>37.037999999999997</v>
      </c>
      <c r="Z16" s="386">
        <f t="shared" si="9"/>
        <v>38.155999999999999</v>
      </c>
      <c r="AA16" s="279"/>
      <c r="AB16" s="279"/>
      <c r="AC16" s="279"/>
    </row>
    <row r="17" spans="1:30" ht="15" customHeight="1" x14ac:dyDescent="0.25">
      <c r="A17" s="295" t="s">
        <v>231</v>
      </c>
      <c r="B17" s="296" t="s">
        <v>232</v>
      </c>
      <c r="C17" s="295" t="s">
        <v>17</v>
      </c>
      <c r="D17" s="295" t="s">
        <v>148</v>
      </c>
      <c r="E17" s="279" t="s">
        <v>150</v>
      </c>
      <c r="F17" s="298">
        <f t="shared" si="10"/>
        <v>34.917014999999999</v>
      </c>
      <c r="G17" s="298">
        <f t="shared" si="11"/>
        <v>35.972614999999998</v>
      </c>
      <c r="H17" s="298">
        <f t="shared" si="12"/>
        <v>37.038364999999999</v>
      </c>
      <c r="I17" s="298">
        <f t="shared" si="13"/>
        <v>38.155879999999996</v>
      </c>
      <c r="J17" s="281"/>
      <c r="K17" s="363" t="s">
        <v>243</v>
      </c>
      <c r="L17" s="366" t="str">
        <f t="shared" si="14"/>
        <v>04925C</v>
      </c>
      <c r="M17" s="366" t="str">
        <f t="shared" si="14"/>
        <v>Foreman Storm Sewer Infrastructure</v>
      </c>
      <c r="N17" s="369">
        <f t="shared" si="2"/>
        <v>34.917014999999999</v>
      </c>
      <c r="O17" s="369">
        <f t="shared" si="2"/>
        <v>35.972614999999998</v>
      </c>
      <c r="P17" s="369">
        <f t="shared" si="2"/>
        <v>37.038364999999999</v>
      </c>
      <c r="Q17" s="369">
        <f t="shared" si="2"/>
        <v>38.155879999999996</v>
      </c>
      <c r="S17" s="270" t="str">
        <f t="shared" si="15"/>
        <v>Y</v>
      </c>
      <c r="T17" s="271" t="str">
        <f t="shared" si="3"/>
        <v>04925C</v>
      </c>
      <c r="U17" s="385" t="str">
        <f t="shared" si="4"/>
        <v>05</v>
      </c>
      <c r="V17" s="271" t="str">
        <f t="shared" si="5"/>
        <v>Foreman Storm Sewer Infrastructure</v>
      </c>
      <c r="W17" s="386">
        <f t="shared" si="6"/>
        <v>34.917000000000002</v>
      </c>
      <c r="X17" s="386">
        <f t="shared" si="7"/>
        <v>35.972999999999999</v>
      </c>
      <c r="Y17" s="386">
        <f t="shared" si="8"/>
        <v>37.037999999999997</v>
      </c>
      <c r="Z17" s="386">
        <f t="shared" si="9"/>
        <v>38.155999999999999</v>
      </c>
      <c r="AA17" s="279"/>
      <c r="AB17" s="279"/>
      <c r="AC17" s="279"/>
    </row>
    <row r="18" spans="1:30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33</v>
      </c>
      <c r="E18" s="279" t="s">
        <v>139</v>
      </c>
      <c r="F18" s="298">
        <f t="shared" si="10"/>
        <v>34.917014999999999</v>
      </c>
      <c r="G18" s="298">
        <f t="shared" si="11"/>
        <v>35.972614999999998</v>
      </c>
      <c r="H18" s="298">
        <f t="shared" si="12"/>
        <v>37.038364999999999</v>
      </c>
      <c r="I18" s="298">
        <f t="shared" si="13"/>
        <v>38.155879999999996</v>
      </c>
      <c r="J18" s="281"/>
      <c r="K18" s="363" t="s">
        <v>243</v>
      </c>
      <c r="L18" s="366" t="str">
        <f t="shared" si="14"/>
        <v>04960C</v>
      </c>
      <c r="M18" s="366" t="str">
        <f t="shared" si="14"/>
        <v>Foreman Solid Waste-Recycling</v>
      </c>
      <c r="N18" s="369">
        <f t="shared" si="2"/>
        <v>34.917014999999999</v>
      </c>
      <c r="O18" s="369">
        <f t="shared" si="2"/>
        <v>35.972614999999998</v>
      </c>
      <c r="P18" s="369">
        <f t="shared" si="2"/>
        <v>37.038364999999999</v>
      </c>
      <c r="Q18" s="369">
        <f t="shared" si="2"/>
        <v>38.155879999999996</v>
      </c>
      <c r="S18" s="270" t="str">
        <f t="shared" si="15"/>
        <v>Y</v>
      </c>
      <c r="T18" s="271" t="str">
        <f t="shared" si="3"/>
        <v>04960C</v>
      </c>
      <c r="U18" s="385" t="str">
        <f t="shared" si="4"/>
        <v>05</v>
      </c>
      <c r="V18" s="271" t="str">
        <f t="shared" si="5"/>
        <v>Foreman Solid Waste-Recycling</v>
      </c>
      <c r="W18" s="386">
        <f t="shared" si="6"/>
        <v>34.917000000000002</v>
      </c>
      <c r="X18" s="386">
        <f t="shared" si="7"/>
        <v>35.972999999999999</v>
      </c>
      <c r="Y18" s="386">
        <f t="shared" si="8"/>
        <v>37.037999999999997</v>
      </c>
      <c r="Z18" s="386">
        <f t="shared" si="9"/>
        <v>38.155999999999999</v>
      </c>
      <c r="AA18" s="279"/>
      <c r="AB18" s="279"/>
      <c r="AC18" s="279"/>
    </row>
    <row r="19" spans="1:30" ht="15" customHeight="1" x14ac:dyDescent="0.25">
      <c r="A19" s="295" t="s">
        <v>231</v>
      </c>
      <c r="B19" s="296" t="s">
        <v>232</v>
      </c>
      <c r="C19" s="295" t="s">
        <v>17</v>
      </c>
      <c r="D19" s="295" t="s">
        <v>35</v>
      </c>
      <c r="E19" s="279" t="s">
        <v>36</v>
      </c>
      <c r="F19" s="298">
        <f t="shared" si="10"/>
        <v>34.917014999999999</v>
      </c>
      <c r="G19" s="298">
        <f t="shared" si="11"/>
        <v>35.972614999999998</v>
      </c>
      <c r="H19" s="298">
        <f t="shared" si="12"/>
        <v>37.038364999999999</v>
      </c>
      <c r="I19" s="298">
        <f t="shared" si="13"/>
        <v>38.155879999999996</v>
      </c>
      <c r="J19" s="281"/>
      <c r="K19" s="363" t="s">
        <v>243</v>
      </c>
      <c r="L19" s="366" t="str">
        <f t="shared" si="14"/>
        <v>04980C</v>
      </c>
      <c r="M19" s="366" t="str">
        <f t="shared" si="14"/>
        <v>Foreman Street Maintenance &amp; Repair</v>
      </c>
      <c r="N19" s="369">
        <f t="shared" si="2"/>
        <v>34.917014999999999</v>
      </c>
      <c r="O19" s="369">
        <f t="shared" si="2"/>
        <v>35.972614999999998</v>
      </c>
      <c r="P19" s="369">
        <f t="shared" si="2"/>
        <v>37.038364999999999</v>
      </c>
      <c r="Q19" s="369">
        <f t="shared" si="2"/>
        <v>38.155879999999996</v>
      </c>
      <c r="S19" s="270" t="str">
        <f t="shared" si="15"/>
        <v>Y</v>
      </c>
      <c r="T19" s="271" t="str">
        <f t="shared" si="3"/>
        <v>04980C</v>
      </c>
      <c r="U19" s="385" t="str">
        <f t="shared" si="4"/>
        <v>05</v>
      </c>
      <c r="V19" s="271" t="str">
        <f t="shared" si="5"/>
        <v>Foreman Street Maintenance &amp; Repair</v>
      </c>
      <c r="W19" s="386">
        <f t="shared" si="6"/>
        <v>34.917000000000002</v>
      </c>
      <c r="X19" s="386">
        <f t="shared" si="7"/>
        <v>35.972999999999999</v>
      </c>
      <c r="Y19" s="386">
        <f t="shared" si="8"/>
        <v>37.037999999999997</v>
      </c>
      <c r="Z19" s="386">
        <f t="shared" si="9"/>
        <v>38.155999999999999</v>
      </c>
      <c r="AA19" s="279"/>
      <c r="AB19" s="279"/>
      <c r="AC19" s="279"/>
    </row>
    <row r="20" spans="1:30" ht="15" customHeight="1" x14ac:dyDescent="0.25">
      <c r="A20" s="295" t="s">
        <v>231</v>
      </c>
      <c r="B20" s="296" t="s">
        <v>232</v>
      </c>
      <c r="C20" s="295" t="s">
        <v>17</v>
      </c>
      <c r="D20" s="295" t="s">
        <v>155</v>
      </c>
      <c r="E20" s="279" t="s">
        <v>227</v>
      </c>
      <c r="F20" s="298">
        <f t="shared" si="10"/>
        <v>34.917014999999999</v>
      </c>
      <c r="G20" s="298">
        <f t="shared" si="11"/>
        <v>35.972614999999998</v>
      </c>
      <c r="H20" s="298">
        <f t="shared" si="12"/>
        <v>37.038364999999999</v>
      </c>
      <c r="I20" s="298">
        <f t="shared" si="13"/>
        <v>38.155879999999996</v>
      </c>
      <c r="J20" s="281"/>
      <c r="K20" s="363" t="s">
        <v>243</v>
      </c>
      <c r="L20" s="366" t="str">
        <f t="shared" si="14"/>
        <v>05030C</v>
      </c>
      <c r="M20" s="366" t="str">
        <f t="shared" si="14"/>
        <v>Foreman Water Distribution System</v>
      </c>
      <c r="N20" s="369">
        <f t="shared" si="2"/>
        <v>34.917014999999999</v>
      </c>
      <c r="O20" s="369">
        <f t="shared" si="2"/>
        <v>35.972614999999998</v>
      </c>
      <c r="P20" s="369">
        <f t="shared" si="2"/>
        <v>37.038364999999999</v>
      </c>
      <c r="Q20" s="369">
        <f t="shared" si="2"/>
        <v>38.155879999999996</v>
      </c>
      <c r="S20" s="270" t="str">
        <f t="shared" si="15"/>
        <v>Y</v>
      </c>
      <c r="T20" s="271" t="str">
        <f t="shared" si="3"/>
        <v>05030C</v>
      </c>
      <c r="U20" s="385" t="str">
        <f t="shared" si="4"/>
        <v>05</v>
      </c>
      <c r="V20" s="271" t="str">
        <f t="shared" si="5"/>
        <v>Foreman Water Distribution System</v>
      </c>
      <c r="W20" s="386">
        <f t="shared" si="6"/>
        <v>34.917000000000002</v>
      </c>
      <c r="X20" s="386">
        <f t="shared" si="7"/>
        <v>35.972999999999999</v>
      </c>
      <c r="Y20" s="386">
        <f t="shared" si="8"/>
        <v>37.037999999999997</v>
      </c>
      <c r="Z20" s="386">
        <f t="shared" si="9"/>
        <v>38.155999999999999</v>
      </c>
      <c r="AA20" s="279"/>
      <c r="AB20" s="279"/>
      <c r="AC20" s="279"/>
    </row>
    <row r="21" spans="1:30" ht="15" customHeight="1" x14ac:dyDescent="0.25">
      <c r="E21" s="285" t="s">
        <v>126</v>
      </c>
      <c r="F21" s="297"/>
      <c r="G21" s="295"/>
      <c r="H21" s="295"/>
      <c r="I21" s="298"/>
      <c r="J21" s="298"/>
      <c r="K21" s="370"/>
      <c r="N21" s="371"/>
      <c r="O21" s="371"/>
      <c r="P21" s="371"/>
      <c r="Q21" s="371"/>
      <c r="Y21" s="271"/>
      <c r="Z21" s="271"/>
      <c r="AA21" s="279"/>
      <c r="AD21" s="281"/>
    </row>
    <row r="22" spans="1:30" s="301" customFormat="1" ht="15" customHeight="1" x14ac:dyDescent="0.25">
      <c r="A22" s="299"/>
      <c r="B22" s="299"/>
      <c r="C22" s="300"/>
      <c r="D22" s="300"/>
      <c r="F22" s="300"/>
      <c r="G22" s="302"/>
      <c r="H22" s="302"/>
      <c r="I22" s="302"/>
      <c r="K22" s="365"/>
      <c r="L22" s="372"/>
      <c r="M22" s="372"/>
      <c r="N22" s="371"/>
      <c r="O22" s="371"/>
      <c r="P22" s="371"/>
      <c r="Q22" s="371"/>
      <c r="S22" s="303"/>
      <c r="T22" s="303"/>
      <c r="U22" s="303"/>
      <c r="V22" s="303"/>
      <c r="W22" s="303"/>
      <c r="X22" s="303"/>
      <c r="Y22" s="387"/>
      <c r="Z22" s="387"/>
      <c r="AB22" s="304"/>
    </row>
    <row r="23" spans="1:30" ht="15" customHeight="1" x14ac:dyDescent="0.25">
      <c r="A23" s="299" t="s">
        <v>42</v>
      </c>
      <c r="B23" s="299"/>
      <c r="D23" s="300"/>
      <c r="E23" s="301"/>
      <c r="F23" s="300"/>
      <c r="G23" s="295"/>
      <c r="H23" s="295"/>
      <c r="I23" s="295"/>
      <c r="J23" s="295"/>
      <c r="T23" s="294" t="s">
        <v>300</v>
      </c>
      <c r="V23" s="294" t="s">
        <v>48</v>
      </c>
      <c r="W23" s="294" t="s">
        <v>301</v>
      </c>
      <c r="AA23" s="279"/>
    </row>
    <row r="24" spans="1:30" ht="15" customHeight="1" x14ac:dyDescent="0.25">
      <c r="A24" s="305" t="str">
        <f>"Provided that a  "&amp;TEXT(N24,"$0.000")&amp;" per hour shift differential be paid for all work shifts that have a regular start time beginning at or after"</f>
        <v>Provided that a  $1.444 per hour shift differential be paid for all work shifts that have a regular start time beginning at or after</v>
      </c>
      <c r="B24" s="306"/>
      <c r="C24" s="307"/>
      <c r="D24" s="298"/>
      <c r="E24" s="307"/>
      <c r="F24" s="309"/>
      <c r="G24" s="309"/>
      <c r="H24" s="309"/>
      <c r="I24" s="309"/>
      <c r="J24" s="309"/>
      <c r="K24" s="373" t="s">
        <v>243</v>
      </c>
      <c r="L24" s="374" t="s">
        <v>182</v>
      </c>
      <c r="M24" s="374" t="s">
        <v>181</v>
      </c>
      <c r="N24" s="369">
        <f>IF($K24="Y",VLOOKUP($L24,Data2020,N$6,0)*PercIncr2021,VLOOKUP($L24,Data2020,N$6,0))</f>
        <v>1.444345</v>
      </c>
      <c r="S24" s="270" t="str">
        <f t="shared" ref="S24:S29" si="16">K24</f>
        <v>Y</v>
      </c>
      <c r="T24" s="271" t="str">
        <f>L24</f>
        <v>CFOAM1</v>
      </c>
      <c r="V24" s="271" t="str">
        <f>M24</f>
        <v>TL-Morning Shift Premium CFO</v>
      </c>
      <c r="W24" s="386">
        <f>ROUND(N24,3)</f>
        <v>1.444</v>
      </c>
      <c r="AA24" s="279"/>
    </row>
    <row r="25" spans="1:30" ht="15" customHeight="1" x14ac:dyDescent="0.25">
      <c r="A25" s="310" t="s">
        <v>45</v>
      </c>
      <c r="B25" s="301"/>
      <c r="D25" s="311"/>
      <c r="E25" s="312"/>
      <c r="F25" s="311"/>
      <c r="G25" s="311"/>
      <c r="H25" s="311"/>
      <c r="I25" s="311"/>
      <c r="J25" s="311"/>
      <c r="K25" s="375" t="s">
        <v>243</v>
      </c>
      <c r="L25" s="374" t="s">
        <v>183</v>
      </c>
      <c r="M25" s="374" t="s">
        <v>184</v>
      </c>
      <c r="N25" s="369">
        <f>IF($K25="Y",VLOOKUP($L25,Data2020,N$6,0)*PercIncr2021,VLOOKUP($L25,Data2020,N$6,0))</f>
        <v>1.444345</v>
      </c>
      <c r="S25" s="270" t="str">
        <f t="shared" si="16"/>
        <v>Y</v>
      </c>
      <c r="T25" s="271" t="str">
        <f>L25</f>
        <v>CFOWKE</v>
      </c>
      <c r="V25" s="271" t="str">
        <f>M25</f>
        <v>TL-Weekend Shift-CFO</v>
      </c>
      <c r="W25" s="386">
        <f>ROUND(N25,3)</f>
        <v>1.444</v>
      </c>
      <c r="AA25" s="279"/>
    </row>
    <row r="26" spans="1:30" ht="15" customHeight="1" x14ac:dyDescent="0.25">
      <c r="C26" s="310"/>
      <c r="D26" s="311"/>
      <c r="E26" s="312"/>
      <c r="F26" s="311"/>
      <c r="G26" s="311"/>
      <c r="H26" s="311"/>
      <c r="I26" s="311"/>
      <c r="J26" s="311"/>
      <c r="K26" s="375" t="s">
        <v>243</v>
      </c>
      <c r="L26" s="376" t="s">
        <v>217</v>
      </c>
      <c r="M26" s="366" t="s">
        <v>218</v>
      </c>
      <c r="N26" s="369">
        <f>IF($K26="Y",VLOOKUP($L26,Data2020,N$6,0)*PercIncr2021,VLOOKUP($L26,Data2020,N$6,0))</f>
        <v>1.444345</v>
      </c>
      <c r="S26" s="270" t="str">
        <f t="shared" si="16"/>
        <v>Y</v>
      </c>
      <c r="T26" s="271" t="str">
        <f>L26</f>
        <v>CFOEVE</v>
      </c>
      <c r="V26" s="271" t="str">
        <f>M26</f>
        <v>TL-Evening Shift Premium-CFO</v>
      </c>
      <c r="W26" s="386">
        <f>ROUND(N26,3)</f>
        <v>1.444</v>
      </c>
      <c r="AA26" s="279"/>
    </row>
    <row r="27" spans="1:30" s="304" customFormat="1" ht="15" customHeight="1" x14ac:dyDescent="0.25">
      <c r="A27" s="284" t="s">
        <v>293</v>
      </c>
      <c r="B27" s="313"/>
      <c r="C27" s="314"/>
      <c r="D27" s="346"/>
      <c r="E27" s="315"/>
      <c r="F27" s="315"/>
      <c r="G27" s="315"/>
      <c r="H27" s="315"/>
      <c r="I27" s="315"/>
      <c r="J27" s="315"/>
      <c r="K27" s="377"/>
      <c r="L27" s="363"/>
      <c r="M27" s="366"/>
      <c r="N27" s="369"/>
      <c r="O27" s="363"/>
      <c r="P27" s="363"/>
      <c r="Q27" s="363"/>
      <c r="R27" s="279"/>
      <c r="S27" s="271"/>
      <c r="T27" s="271"/>
      <c r="U27" s="271"/>
      <c r="V27" s="271"/>
      <c r="W27" s="271"/>
      <c r="X27" s="271"/>
      <c r="Y27" s="384"/>
      <c r="Z27" s="384"/>
      <c r="AB27" s="281"/>
      <c r="AC27" s="281"/>
    </row>
    <row r="28" spans="1:30" s="304" customFormat="1" ht="15" customHeight="1" x14ac:dyDescent="0.25">
      <c r="A28" s="279" t="str">
        <f>"An employee will receive "&amp;TEXT(N28,"$0.000")&amp;" for each weekday the employee is “on call.” The employee will receive "&amp;TEXT(N29,"$0.000")&amp;" for each weekend day (Saturday or Sunday) or"</f>
        <v>An employee will receive $40.000 for each weekday the employee is “on call.” The employee will receive $50.000 for each weekend day (Saturday or Sunday) or</v>
      </c>
      <c r="B28" s="284"/>
      <c r="C28" s="314"/>
      <c r="D28" s="346"/>
      <c r="E28" s="315"/>
      <c r="F28" s="315"/>
      <c r="G28" s="315"/>
      <c r="H28" s="315"/>
      <c r="I28" s="315"/>
      <c r="J28" s="315"/>
      <c r="K28" s="377" t="s">
        <v>243</v>
      </c>
      <c r="L28" s="366" t="s">
        <v>219</v>
      </c>
      <c r="M28" s="366" t="s">
        <v>222</v>
      </c>
      <c r="N28" s="369">
        <v>40</v>
      </c>
      <c r="O28" s="363"/>
      <c r="P28" s="363"/>
      <c r="Q28" s="363"/>
      <c r="R28" s="279"/>
      <c r="S28" s="270" t="str">
        <f t="shared" si="16"/>
        <v>Y</v>
      </c>
      <c r="T28" s="271" t="str">
        <f>L28</f>
        <v>CFOCDY</v>
      </c>
      <c r="U28" s="271"/>
      <c r="V28" s="271" t="str">
        <f>M28</f>
        <v>TL-On call by the day-CFO</v>
      </c>
      <c r="W28" s="386">
        <f>ROUND(N28,3)</f>
        <v>40</v>
      </c>
      <c r="X28" s="271"/>
      <c r="Y28" s="384"/>
      <c r="Z28" s="384"/>
      <c r="AB28" s="281"/>
      <c r="AC28" s="281"/>
    </row>
    <row r="29" spans="1:30" s="304" customFormat="1" ht="15" customHeight="1" x14ac:dyDescent="0.25">
      <c r="A29" s="279" t="s">
        <v>244</v>
      </c>
      <c r="B29" s="316"/>
      <c r="D29" s="346"/>
      <c r="E29" s="315"/>
      <c r="F29" s="315"/>
      <c r="G29" s="315"/>
      <c r="H29" s="315"/>
      <c r="I29" s="315"/>
      <c r="J29" s="315"/>
      <c r="K29" s="377" t="s">
        <v>243</v>
      </c>
      <c r="L29" s="366" t="s">
        <v>220</v>
      </c>
      <c r="M29" s="366" t="s">
        <v>223</v>
      </c>
      <c r="N29" s="369">
        <v>50</v>
      </c>
      <c r="O29" s="363"/>
      <c r="P29" s="363"/>
      <c r="Q29" s="363"/>
      <c r="R29" s="279"/>
      <c r="S29" s="270" t="str">
        <f t="shared" si="16"/>
        <v>Y</v>
      </c>
      <c r="T29" s="271" t="str">
        <f>L29</f>
        <v>CFOCWE</v>
      </c>
      <c r="U29" s="271"/>
      <c r="V29" s="271" t="str">
        <f>M29</f>
        <v>TL-On call by day Weekend-CFO</v>
      </c>
      <c r="W29" s="386">
        <f>ROUND(N29,3)</f>
        <v>50</v>
      </c>
      <c r="X29" s="271"/>
      <c r="Y29" s="384"/>
      <c r="Z29" s="384"/>
      <c r="AB29" s="281"/>
      <c r="AC29" s="281"/>
    </row>
    <row r="30" spans="1:30" s="304" customFormat="1" ht="15" customHeight="1" x14ac:dyDescent="0.25">
      <c r="A30" s="279" t="s">
        <v>245</v>
      </c>
      <c r="B30" s="314"/>
      <c r="C30" s="301"/>
      <c r="D30" s="346"/>
      <c r="E30" s="315"/>
      <c r="F30" s="315"/>
      <c r="G30" s="315"/>
      <c r="H30" s="315"/>
      <c r="I30" s="315"/>
      <c r="J30" s="315"/>
      <c r="K30" s="377"/>
      <c r="L30" s="366"/>
      <c r="M30" s="366"/>
      <c r="N30" s="369"/>
      <c r="O30" s="363"/>
      <c r="P30" s="363"/>
      <c r="Q30" s="363"/>
      <c r="R30" s="279"/>
      <c r="S30" s="271"/>
      <c r="T30" s="271"/>
      <c r="U30" s="271"/>
      <c r="V30" s="271"/>
      <c r="W30" s="271"/>
      <c r="X30" s="271"/>
      <c r="Y30" s="384"/>
      <c r="Z30" s="384"/>
      <c r="AB30" s="281"/>
      <c r="AC30" s="281"/>
    </row>
    <row r="31" spans="1:30" ht="15" customHeight="1" x14ac:dyDescent="0.25">
      <c r="C31" s="310"/>
      <c r="D31" s="311"/>
      <c r="E31" s="312"/>
      <c r="F31" s="311"/>
      <c r="G31" s="311"/>
      <c r="H31" s="311"/>
      <c r="I31" s="311"/>
      <c r="J31" s="311"/>
      <c r="K31" s="375"/>
      <c r="L31" s="376"/>
      <c r="N31" s="369"/>
      <c r="S31" s="270"/>
      <c r="W31" s="386"/>
      <c r="AA31" s="279"/>
    </row>
    <row r="32" spans="1:30" ht="15" customHeight="1" x14ac:dyDescent="0.25">
      <c r="A32" s="361" t="s">
        <v>127</v>
      </c>
      <c r="B32" s="312" t="s">
        <v>297</v>
      </c>
      <c r="D32" s="311"/>
      <c r="E32" s="312"/>
      <c r="F32" s="311"/>
      <c r="G32" s="311"/>
      <c r="H32" s="311"/>
      <c r="I32" s="311"/>
      <c r="J32" s="311"/>
      <c r="K32" s="375"/>
      <c r="N32" s="378"/>
      <c r="P32" s="379"/>
      <c r="Y32" s="388"/>
      <c r="Z32" s="388"/>
      <c r="AA32" s="279"/>
      <c r="AB32" s="289"/>
      <c r="AC32" s="289"/>
      <c r="AD32" s="289"/>
    </row>
    <row r="33" spans="1:30" s="304" customFormat="1" ht="15" customHeight="1" x14ac:dyDescent="0.25">
      <c r="A33" s="316" t="s">
        <v>240</v>
      </c>
      <c r="B33" s="362"/>
      <c r="C33" s="279"/>
      <c r="D33" s="347"/>
      <c r="E33" s="317"/>
      <c r="F33" s="317"/>
      <c r="G33" s="317"/>
      <c r="H33" s="317"/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B33" s="289"/>
      <c r="AC33" s="289"/>
      <c r="AD33" s="318"/>
    </row>
    <row r="34" spans="1:30" s="304" customFormat="1" ht="45" x14ac:dyDescent="0.25">
      <c r="A34" s="279"/>
      <c r="B34" s="319" t="s">
        <v>48</v>
      </c>
      <c r="C34" s="320"/>
      <c r="D34" s="352"/>
      <c r="E34" s="321" t="s">
        <v>50</v>
      </c>
      <c r="F34" s="321" t="s">
        <v>241</v>
      </c>
      <c r="I34" s="317"/>
      <c r="J34" s="317"/>
      <c r="K34" s="377"/>
      <c r="L34" s="363"/>
      <c r="M34" s="366"/>
      <c r="N34" s="369"/>
      <c r="O34" s="363"/>
      <c r="P34" s="363"/>
      <c r="Q34" s="363"/>
      <c r="R34" s="279"/>
      <c r="S34" s="271"/>
      <c r="T34" s="271"/>
      <c r="U34" s="271"/>
      <c r="V34" s="271"/>
      <c r="W34" s="271"/>
      <c r="X34" s="271"/>
      <c r="Y34" s="388"/>
      <c r="Z34" s="388"/>
      <c r="AB34" s="289"/>
      <c r="AC34" s="289"/>
      <c r="AD34" s="318"/>
    </row>
    <row r="35" spans="1:30" s="304" customFormat="1" ht="15" customHeight="1" x14ac:dyDescent="0.25">
      <c r="A35" s="279"/>
      <c r="B35" s="322" t="s">
        <v>276</v>
      </c>
      <c r="C35" s="317"/>
      <c r="D35" s="348"/>
      <c r="E35" s="274">
        <f>N35</f>
        <v>0.48719999999999991</v>
      </c>
      <c r="F35" s="274"/>
      <c r="I35" s="317"/>
      <c r="J35" s="317"/>
      <c r="K35" s="377" t="s">
        <v>243</v>
      </c>
      <c r="L35" s="363" t="s">
        <v>185</v>
      </c>
      <c r="M35" s="366" t="s">
        <v>186</v>
      </c>
      <c r="N35" s="369">
        <f t="shared" ref="N35:N42" si="17">IF($K35="Y",VLOOKUP($L35,Data2020,N$6,0)*PercIncr2021,VLOOKUP($L35,Data2020,N$6,0))</f>
        <v>0.48719999999999991</v>
      </c>
      <c r="O35" s="363"/>
      <c r="P35" s="363"/>
      <c r="Q35" s="363"/>
      <c r="R35" s="279"/>
      <c r="S35" s="270" t="str">
        <f t="shared" ref="S35:S42" si="18">K35</f>
        <v>Y</v>
      </c>
      <c r="T35" s="271" t="str">
        <f t="shared" ref="T35:T42" si="19">L35</f>
        <v>CFOTNL</v>
      </c>
      <c r="U35" s="271"/>
      <c r="V35" s="271" t="str">
        <f t="shared" ref="V35:V42" si="20">M35</f>
        <v>TL-Tunnel and Shaft-CFO</v>
      </c>
      <c r="W35" s="386">
        <f t="shared" ref="W35:W42" si="21">ROUND(N35,3)</f>
        <v>0.48699999999999999</v>
      </c>
      <c r="X35" s="271"/>
      <c r="Y35" s="388"/>
      <c r="Z35" s="388"/>
      <c r="AB35" s="289"/>
      <c r="AC35" s="289"/>
      <c r="AD35" s="318"/>
    </row>
    <row r="36" spans="1:30" s="304" customFormat="1" ht="15" customHeight="1" x14ac:dyDescent="0.25">
      <c r="A36" s="279"/>
      <c r="B36" s="322" t="s">
        <v>277</v>
      </c>
      <c r="C36" s="323"/>
      <c r="D36" s="348"/>
      <c r="E36" s="274">
        <f>N36</f>
        <v>0.71760499999999994</v>
      </c>
      <c r="F36" s="274">
        <f>N37</f>
        <v>1.3631449999999998</v>
      </c>
      <c r="I36" s="317"/>
      <c r="J36" s="324"/>
      <c r="K36" s="380" t="s">
        <v>243</v>
      </c>
      <c r="L36" s="363" t="s">
        <v>187</v>
      </c>
      <c r="M36" s="366" t="s">
        <v>188</v>
      </c>
      <c r="N36" s="369">
        <f t="shared" si="17"/>
        <v>0.71760499999999994</v>
      </c>
      <c r="O36" s="363"/>
      <c r="P36" s="363"/>
      <c r="Q36" s="363"/>
      <c r="R36" s="279"/>
      <c r="S36" s="270" t="str">
        <f t="shared" si="18"/>
        <v>Y</v>
      </c>
      <c r="T36" s="271" t="str">
        <f t="shared" si="19"/>
        <v>CFOAB1</v>
      </c>
      <c r="U36" s="271"/>
      <c r="V36" s="271" t="str">
        <f t="shared" si="20"/>
        <v>TL-Aerial Bucket 1-CFO</v>
      </c>
      <c r="W36" s="386">
        <f t="shared" si="21"/>
        <v>0.71799999999999997</v>
      </c>
      <c r="X36" s="271"/>
      <c r="Y36" s="388"/>
      <c r="Z36" s="388"/>
      <c r="AB36" s="289"/>
      <c r="AC36" s="289"/>
      <c r="AD36" s="318"/>
    </row>
    <row r="37" spans="1:30" s="304" customFormat="1" ht="15" customHeight="1" x14ac:dyDescent="0.25">
      <c r="A37" s="279"/>
      <c r="B37" s="317" t="s">
        <v>278</v>
      </c>
      <c r="C37" s="317"/>
      <c r="D37" s="348"/>
      <c r="E37" s="274" t="s">
        <v>55</v>
      </c>
      <c r="F37" s="274">
        <f>N38</f>
        <v>1.1682649999999999</v>
      </c>
      <c r="I37" s="317"/>
      <c r="J37" s="324"/>
      <c r="K37" s="380" t="s">
        <v>243</v>
      </c>
      <c r="L37" s="363" t="s">
        <v>189</v>
      </c>
      <c r="M37" s="366" t="s">
        <v>190</v>
      </c>
      <c r="N37" s="369">
        <f t="shared" si="17"/>
        <v>1.3631449999999998</v>
      </c>
      <c r="O37" s="363"/>
      <c r="P37" s="363"/>
      <c r="Q37" s="363"/>
      <c r="R37" s="279"/>
      <c r="S37" s="270" t="str">
        <f t="shared" si="18"/>
        <v>Y</v>
      </c>
      <c r="T37" s="271" t="str">
        <f t="shared" si="19"/>
        <v>CFOAB2</v>
      </c>
      <c r="U37" s="271"/>
      <c r="V37" s="271" t="str">
        <f t="shared" si="20"/>
        <v>TL-Aerial Bucket II(&gt;50ft)-CFO</v>
      </c>
      <c r="W37" s="386">
        <f t="shared" si="21"/>
        <v>1.363</v>
      </c>
      <c r="X37" s="271"/>
      <c r="Y37" s="384"/>
      <c r="Z37" s="384"/>
      <c r="AB37" s="281"/>
      <c r="AC37" s="281"/>
    </row>
    <row r="38" spans="1:30" s="304" customFormat="1" ht="15" customHeight="1" x14ac:dyDescent="0.25">
      <c r="A38" s="279"/>
      <c r="B38" s="322" t="s">
        <v>279</v>
      </c>
      <c r="C38" s="317"/>
      <c r="D38" s="348"/>
      <c r="E38" s="274">
        <f>N39</f>
        <v>2.0086849999999998</v>
      </c>
      <c r="F38" s="274"/>
      <c r="I38" s="317"/>
      <c r="J38" s="324"/>
      <c r="K38" s="380" t="s">
        <v>243</v>
      </c>
      <c r="L38" s="363" t="s">
        <v>191</v>
      </c>
      <c r="M38" s="366" t="s">
        <v>192</v>
      </c>
      <c r="N38" s="369">
        <f t="shared" si="17"/>
        <v>1.1682649999999999</v>
      </c>
      <c r="O38" s="363"/>
      <c r="P38" s="363"/>
      <c r="Q38" s="363"/>
      <c r="R38" s="279"/>
      <c r="S38" s="270" t="str">
        <f t="shared" si="18"/>
        <v>Y</v>
      </c>
      <c r="T38" s="271" t="str">
        <f t="shared" si="19"/>
        <v>CFORSP</v>
      </c>
      <c r="U38" s="271"/>
      <c r="V38" s="271" t="str">
        <f t="shared" si="20"/>
        <v>TL-Respirator-CFO</v>
      </c>
      <c r="W38" s="386">
        <f t="shared" si="21"/>
        <v>1.1679999999999999</v>
      </c>
      <c r="X38" s="271"/>
      <c r="Y38" s="384"/>
      <c r="Z38" s="384"/>
      <c r="AB38" s="281"/>
      <c r="AC38" s="281"/>
    </row>
    <row r="39" spans="1:30" s="304" customFormat="1" ht="15" customHeight="1" x14ac:dyDescent="0.25">
      <c r="A39" s="279"/>
      <c r="B39" s="317" t="s">
        <v>280</v>
      </c>
      <c r="C39" s="317"/>
      <c r="D39" s="348"/>
      <c r="E39" s="274">
        <f>N40</f>
        <v>1.7924899999999999</v>
      </c>
      <c r="F39" s="275"/>
      <c r="I39" s="317"/>
      <c r="J39" s="324"/>
      <c r="K39" s="380" t="s">
        <v>243</v>
      </c>
      <c r="L39" s="363" t="s">
        <v>193</v>
      </c>
      <c r="M39" s="366" t="s">
        <v>194</v>
      </c>
      <c r="N39" s="369">
        <f t="shared" si="17"/>
        <v>2.0086849999999998</v>
      </c>
      <c r="O39" s="363"/>
      <c r="P39" s="363"/>
      <c r="Q39" s="363"/>
      <c r="R39" s="279"/>
      <c r="S39" s="270" t="str">
        <f t="shared" si="18"/>
        <v>Y</v>
      </c>
      <c r="T39" s="271" t="str">
        <f t="shared" si="19"/>
        <v>CFODYN</v>
      </c>
      <c r="U39" s="271"/>
      <c r="V39" s="271" t="str">
        <f t="shared" si="20"/>
        <v>TL-Miner Dynamiter-CFO</v>
      </c>
      <c r="W39" s="386">
        <f t="shared" si="21"/>
        <v>2.0089999999999999</v>
      </c>
      <c r="X39" s="271"/>
      <c r="Y39" s="384"/>
      <c r="Z39" s="384"/>
      <c r="AB39" s="281"/>
      <c r="AC39" s="281"/>
    </row>
    <row r="40" spans="1:30" s="304" customFormat="1" ht="15" customHeight="1" x14ac:dyDescent="0.25">
      <c r="A40" s="279"/>
      <c r="B40" s="317" t="s">
        <v>281</v>
      </c>
      <c r="C40" s="317"/>
      <c r="D40" s="348"/>
      <c r="E40" s="274">
        <f>N41</f>
        <v>1.123605</v>
      </c>
      <c r="F40" s="275"/>
      <c r="I40" s="317"/>
      <c r="J40" s="317"/>
      <c r="K40" s="380" t="s">
        <v>243</v>
      </c>
      <c r="L40" s="363" t="s">
        <v>195</v>
      </c>
      <c r="M40" s="366" t="s">
        <v>196</v>
      </c>
      <c r="N40" s="369">
        <f t="shared" si="17"/>
        <v>1.7924899999999999</v>
      </c>
      <c r="O40" s="363"/>
      <c r="P40" s="363"/>
      <c r="Q40" s="363"/>
      <c r="R40" s="279"/>
      <c r="S40" s="270" t="str">
        <f t="shared" si="18"/>
        <v>Y</v>
      </c>
      <c r="T40" s="271" t="str">
        <f t="shared" si="19"/>
        <v>CFOSPE</v>
      </c>
      <c r="U40" s="271"/>
      <c r="V40" s="271" t="str">
        <f t="shared" si="20"/>
        <v>TL-Special Endorsement-CFO</v>
      </c>
      <c r="W40" s="386">
        <f t="shared" si="21"/>
        <v>1.792</v>
      </c>
      <c r="X40" s="271"/>
      <c r="Y40" s="384"/>
      <c r="Z40" s="384"/>
      <c r="AB40" s="281"/>
      <c r="AC40" s="281"/>
    </row>
    <row r="41" spans="1:30" s="304" customFormat="1" ht="15" customHeight="1" x14ac:dyDescent="0.25">
      <c r="A41" s="279"/>
      <c r="B41" s="317" t="s">
        <v>282</v>
      </c>
      <c r="C41" s="317"/>
      <c r="D41" s="348"/>
      <c r="E41" s="274">
        <f>N42</f>
        <v>1.8391799999999998</v>
      </c>
      <c r="F41" s="275"/>
      <c r="I41" s="317"/>
      <c r="J41" s="317"/>
      <c r="K41" s="377" t="s">
        <v>243</v>
      </c>
      <c r="L41" s="363" t="s">
        <v>197</v>
      </c>
      <c r="M41" s="366" t="s">
        <v>198</v>
      </c>
      <c r="N41" s="369">
        <f t="shared" si="17"/>
        <v>1.123605</v>
      </c>
      <c r="O41" s="363"/>
      <c r="P41" s="363"/>
      <c r="Q41" s="363"/>
      <c r="R41" s="279"/>
      <c r="S41" s="270" t="str">
        <f t="shared" si="18"/>
        <v>Y</v>
      </c>
      <c r="T41" s="271" t="str">
        <f t="shared" si="19"/>
        <v>CFOEQB</v>
      </c>
      <c r="U41" s="271"/>
      <c r="V41" s="271" t="str">
        <f t="shared" si="20"/>
        <v>TL-Equipment B-CFO</v>
      </c>
      <c r="W41" s="386">
        <f t="shared" si="21"/>
        <v>1.1240000000000001</v>
      </c>
      <c r="X41" s="271"/>
      <c r="Y41" s="384"/>
      <c r="Z41" s="384"/>
      <c r="AB41" s="281"/>
      <c r="AC41" s="281"/>
    </row>
    <row r="42" spans="1:30" s="304" customFormat="1" ht="15" customHeight="1" x14ac:dyDescent="0.25">
      <c r="A42" s="279"/>
      <c r="B42" s="279"/>
      <c r="C42" s="325"/>
      <c r="D42" s="347"/>
      <c r="E42" s="317"/>
      <c r="F42" s="317"/>
      <c r="G42" s="317"/>
      <c r="H42" s="317"/>
      <c r="I42" s="317"/>
      <c r="J42" s="317"/>
      <c r="K42" s="377" t="s">
        <v>243</v>
      </c>
      <c r="L42" s="363" t="s">
        <v>199</v>
      </c>
      <c r="M42" s="366" t="s">
        <v>200</v>
      </c>
      <c r="N42" s="369">
        <f t="shared" si="17"/>
        <v>1.8391799999999998</v>
      </c>
      <c r="O42" s="363"/>
      <c r="P42" s="363"/>
      <c r="Q42" s="363"/>
      <c r="R42" s="279"/>
      <c r="S42" s="270" t="str">
        <f t="shared" si="18"/>
        <v>Y</v>
      </c>
      <c r="T42" s="271" t="str">
        <f t="shared" si="19"/>
        <v>CFOEQC</v>
      </c>
      <c r="U42" s="271"/>
      <c r="V42" s="271" t="str">
        <f t="shared" si="20"/>
        <v>TL-Equipment C-CFO</v>
      </c>
      <c r="W42" s="386">
        <f t="shared" si="21"/>
        <v>1.839</v>
      </c>
      <c r="X42" s="271"/>
      <c r="Y42" s="384"/>
      <c r="Z42" s="384"/>
      <c r="AB42" s="281"/>
      <c r="AC42" s="281"/>
    </row>
    <row r="43" spans="1:30" s="304" customFormat="1" ht="15" customHeight="1" x14ac:dyDescent="0.25">
      <c r="A43" s="279"/>
      <c r="B43" s="316" t="s">
        <v>264</v>
      </c>
      <c r="D43" s="34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B43" s="281"/>
      <c r="AC43" s="281"/>
    </row>
    <row r="44" spans="1:30" s="304" customFormat="1" ht="15" customHeight="1" x14ac:dyDescent="0.25">
      <c r="A44" s="279"/>
      <c r="B44" s="316" t="s">
        <v>61</v>
      </c>
      <c r="D44" s="34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B44" s="281"/>
      <c r="AC44" s="281"/>
    </row>
    <row r="45" spans="1:30" s="304" customFormat="1" ht="15" customHeight="1" x14ac:dyDescent="0.25">
      <c r="A45" s="279"/>
      <c r="B45" s="316" t="s">
        <v>62</v>
      </c>
      <c r="D45" s="34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B45" s="281"/>
      <c r="AC45" s="281"/>
    </row>
    <row r="46" spans="1:30" s="304" customFormat="1" ht="15" customHeight="1" x14ac:dyDescent="0.25">
      <c r="A46" s="279"/>
      <c r="B46" s="316" t="s">
        <v>265</v>
      </c>
      <c r="D46" s="34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B46" s="281"/>
      <c r="AC46" s="281"/>
    </row>
    <row r="47" spans="1:30" s="304" customFormat="1" ht="15" customHeight="1" x14ac:dyDescent="0.25">
      <c r="A47" s="279"/>
      <c r="B47" s="316" t="s">
        <v>64</v>
      </c>
      <c r="D47" s="34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B47" s="281"/>
      <c r="AC47" s="281"/>
    </row>
    <row r="48" spans="1:30" s="304" customFormat="1" ht="15" customHeight="1" x14ac:dyDescent="0.25">
      <c r="A48" s="279"/>
      <c r="B48" s="316" t="s">
        <v>266</v>
      </c>
      <c r="D48" s="34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B48" s="281"/>
      <c r="AC48" s="281"/>
    </row>
    <row r="49" spans="1:29" s="304" customFormat="1" ht="15" customHeight="1" x14ac:dyDescent="0.25">
      <c r="A49" s="279"/>
      <c r="B49" s="325" t="s">
        <v>66</v>
      </c>
      <c r="D49" s="34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B49" s="281"/>
      <c r="AC49" s="281"/>
    </row>
    <row r="50" spans="1:29" s="304" customFormat="1" ht="15" customHeight="1" x14ac:dyDescent="0.25">
      <c r="A50" s="279"/>
      <c r="B50" s="325" t="s">
        <v>67</v>
      </c>
      <c r="D50" s="34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B50" s="281"/>
      <c r="AC50" s="281"/>
    </row>
    <row r="51" spans="1:29" s="304" customFormat="1" ht="15" customHeight="1" x14ac:dyDescent="0.25">
      <c r="A51" s="279"/>
      <c r="B51" s="316" t="s">
        <v>267</v>
      </c>
      <c r="D51" s="34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B51" s="281"/>
      <c r="AC51" s="281"/>
    </row>
    <row r="52" spans="1:29" s="304" customFormat="1" ht="15" customHeight="1" x14ac:dyDescent="0.25">
      <c r="A52" s="279"/>
      <c r="B52" s="316" t="s">
        <v>268</v>
      </c>
      <c r="D52" s="347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B52" s="281"/>
      <c r="AC52" s="281"/>
    </row>
    <row r="53" spans="1:29" s="304" customFormat="1" ht="15" customHeight="1" x14ac:dyDescent="0.25">
      <c r="A53" s="279"/>
      <c r="C53" s="316" t="s">
        <v>269</v>
      </c>
      <c r="D53" s="347"/>
      <c r="E53" s="317"/>
      <c r="F53" s="317"/>
      <c r="G53" s="317"/>
      <c r="H53" s="317"/>
      <c r="I53" s="317"/>
      <c r="J53" s="317"/>
      <c r="K53" s="377"/>
      <c r="L53" s="363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B53" s="281"/>
      <c r="AC53" s="281"/>
    </row>
    <row r="54" spans="1:29" s="304" customFormat="1" ht="15" customHeight="1" x14ac:dyDescent="0.25">
      <c r="A54" s="279"/>
      <c r="C54" s="316" t="s">
        <v>142</v>
      </c>
      <c r="D54" s="295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B54" s="281"/>
      <c r="AC54" s="281"/>
    </row>
    <row r="55" spans="1:29" s="304" customFormat="1" ht="15" customHeight="1" x14ac:dyDescent="0.25">
      <c r="A55" s="279"/>
      <c r="C55" s="316" t="s">
        <v>72</v>
      </c>
      <c r="D55" s="295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B55" s="281"/>
      <c r="AC55" s="281"/>
    </row>
    <row r="56" spans="1:29" s="304" customFormat="1" ht="15" customHeight="1" x14ac:dyDescent="0.25">
      <c r="A56" s="279"/>
      <c r="C56" s="316" t="s">
        <v>270</v>
      </c>
      <c r="D56" s="295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B56" s="281"/>
      <c r="AC56" s="281"/>
    </row>
    <row r="57" spans="1:29" s="304" customFormat="1" ht="15" customHeight="1" x14ac:dyDescent="0.25">
      <c r="A57" s="279"/>
      <c r="C57" s="316" t="s">
        <v>74</v>
      </c>
      <c r="D57" s="295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B57" s="281"/>
      <c r="AC57" s="281"/>
    </row>
    <row r="58" spans="1:29" s="304" customFormat="1" ht="15" customHeight="1" x14ac:dyDescent="0.25">
      <c r="A58" s="279"/>
      <c r="C58" s="316" t="s">
        <v>143</v>
      </c>
      <c r="D58" s="295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B58" s="281"/>
      <c r="AC58" s="281"/>
    </row>
    <row r="59" spans="1:29" s="304" customFormat="1" ht="15" customHeight="1" x14ac:dyDescent="0.25">
      <c r="A59" s="279"/>
      <c r="C59" s="316" t="s">
        <v>76</v>
      </c>
      <c r="D59" s="295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B59" s="281"/>
      <c r="AC59" s="281"/>
    </row>
    <row r="60" spans="1:29" s="304" customFormat="1" ht="15" customHeight="1" x14ac:dyDescent="0.25">
      <c r="A60" s="279"/>
      <c r="B60" s="316" t="s">
        <v>271</v>
      </c>
      <c r="D60" s="295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B60" s="281"/>
      <c r="AC60" s="281"/>
    </row>
    <row r="61" spans="1:29" s="304" customFormat="1" ht="15" customHeight="1" x14ac:dyDescent="0.25">
      <c r="A61" s="279"/>
      <c r="B61" s="316" t="s">
        <v>272</v>
      </c>
      <c r="D61" s="295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B61" s="281"/>
      <c r="AC61" s="281"/>
    </row>
    <row r="62" spans="1:29" s="304" customFormat="1" ht="15" customHeight="1" x14ac:dyDescent="0.25">
      <c r="A62" s="279"/>
      <c r="B62" s="316" t="s">
        <v>79</v>
      </c>
      <c r="D62" s="295"/>
      <c r="E62" s="279"/>
      <c r="F62" s="279"/>
      <c r="G62" s="279"/>
      <c r="H62" s="279"/>
      <c r="I62" s="279"/>
      <c r="J62" s="279"/>
      <c r="K62" s="363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B62" s="281"/>
      <c r="AC62" s="281"/>
    </row>
    <row r="63" spans="1:29" s="304" customFormat="1" ht="15" customHeight="1" x14ac:dyDescent="0.25">
      <c r="A63" s="279"/>
      <c r="B63" s="279"/>
      <c r="C63" s="316"/>
      <c r="D63" s="295"/>
      <c r="E63" s="279"/>
      <c r="F63" s="279"/>
      <c r="G63" s="279"/>
      <c r="H63" s="279"/>
      <c r="I63" s="279"/>
      <c r="J63" s="279"/>
      <c r="K63" s="363"/>
      <c r="L63" s="366"/>
      <c r="M63" s="366"/>
      <c r="N63" s="369"/>
      <c r="O63" s="363"/>
      <c r="P63" s="363"/>
      <c r="Q63" s="363"/>
      <c r="R63" s="279"/>
      <c r="S63" s="271"/>
      <c r="T63" s="271"/>
      <c r="U63" s="271"/>
      <c r="V63" s="271"/>
      <c r="W63" s="271"/>
      <c r="X63" s="271"/>
      <c r="Y63" s="384"/>
      <c r="Z63" s="384"/>
      <c r="AB63" s="281"/>
      <c r="AC63" s="281"/>
    </row>
    <row r="64" spans="1:29" s="304" customFormat="1" ht="15" customHeight="1" x14ac:dyDescent="0.25">
      <c r="A64" s="284" t="s">
        <v>292</v>
      </c>
      <c r="B64" s="284"/>
      <c r="D64" s="295"/>
      <c r="E64" s="279"/>
      <c r="F64" s="279"/>
      <c r="G64" s="279"/>
      <c r="H64" s="279"/>
      <c r="I64" s="279"/>
      <c r="J64" s="279"/>
      <c r="K64" s="363" t="s">
        <v>243</v>
      </c>
      <c r="L64" s="366" t="s">
        <v>201</v>
      </c>
      <c r="M64" s="366" t="s">
        <v>202</v>
      </c>
      <c r="N64" s="369">
        <f>IF($K64="Y",VLOOKUP($L64,Data2020,N$6,0)*PercIncr2021,VLOOKUP($L64,Data2020,N$6,0))</f>
        <v>2.9404549999999996</v>
      </c>
      <c r="O64" s="363"/>
      <c r="P64" s="363"/>
      <c r="Q64" s="363"/>
      <c r="R64" s="279"/>
      <c r="S64" s="270" t="str">
        <f t="shared" ref="S64" si="22">K64</f>
        <v>Y</v>
      </c>
      <c r="T64" s="271" t="str">
        <f>L64</f>
        <v>CFOTPP</v>
      </c>
      <c r="U64" s="271"/>
      <c r="V64" s="271" t="str">
        <f>M64</f>
        <v>TL-Training Premium Pay-CFO</v>
      </c>
      <c r="W64" s="386">
        <f>ROUND(N64,3)</f>
        <v>2.94</v>
      </c>
      <c r="X64" s="271"/>
      <c r="Y64" s="384"/>
      <c r="Z64" s="384"/>
      <c r="AB64" s="281"/>
      <c r="AC64" s="281"/>
    </row>
    <row r="65" spans="1:30" s="304" customFormat="1" ht="15" customHeight="1" x14ac:dyDescent="0.25">
      <c r="A65" s="279" t="s">
        <v>248</v>
      </c>
      <c r="B65" s="279"/>
      <c r="C65" s="279"/>
      <c r="D65" s="295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B65" s="281"/>
      <c r="AC65" s="281"/>
    </row>
    <row r="66" spans="1:30" s="304" customFormat="1" ht="15" customHeight="1" x14ac:dyDescent="0.25">
      <c r="A66" s="279" t="str">
        <f>"Without regard to the training topic, a training premium of "&amp;TEXT(N64,"$0.000")&amp;" per hour for all hours shall be paid."</f>
        <v>Without regard to the training topic, a training premium of $2.940 per hour for all hours shall be paid.</v>
      </c>
      <c r="B66" s="279"/>
      <c r="C66" s="279"/>
      <c r="D66" s="295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B66" s="281"/>
      <c r="AC66" s="281"/>
    </row>
    <row r="67" spans="1:30" s="304" customFormat="1" ht="15" customHeight="1" x14ac:dyDescent="0.25">
      <c r="A67" s="279" t="s">
        <v>83</v>
      </c>
      <c r="B67" s="279"/>
      <c r="C67" s="279"/>
      <c r="D67" s="295"/>
      <c r="E67" s="279"/>
      <c r="F67" s="279"/>
      <c r="G67" s="279"/>
      <c r="H67" s="279"/>
      <c r="I67" s="279"/>
      <c r="J67" s="279"/>
      <c r="K67" s="363"/>
      <c r="L67" s="366"/>
      <c r="M67" s="366"/>
      <c r="N67" s="369"/>
      <c r="O67" s="363"/>
      <c r="P67" s="363"/>
      <c r="Q67" s="363"/>
      <c r="R67" s="279"/>
      <c r="S67" s="271"/>
      <c r="T67" s="271"/>
      <c r="U67" s="271"/>
      <c r="V67" s="271"/>
      <c r="W67" s="271"/>
      <c r="X67" s="271"/>
      <c r="Y67" s="384"/>
      <c r="Z67" s="384"/>
      <c r="AB67" s="281"/>
      <c r="AC67" s="281"/>
    </row>
    <row r="68" spans="1:30" s="301" customFormat="1" ht="15" customHeight="1" x14ac:dyDescent="0.25">
      <c r="A68" s="329"/>
      <c r="B68" s="329"/>
      <c r="C68" s="330"/>
      <c r="D68" s="302"/>
      <c r="F68" s="300"/>
      <c r="K68" s="365"/>
      <c r="L68" s="372"/>
      <c r="M68" s="372"/>
      <c r="N68" s="369"/>
      <c r="O68" s="365"/>
      <c r="P68" s="365"/>
      <c r="Q68" s="365"/>
      <c r="S68" s="303"/>
      <c r="T68" s="303"/>
      <c r="U68" s="303"/>
      <c r="V68" s="303"/>
      <c r="W68" s="303"/>
      <c r="X68" s="303"/>
      <c r="Y68" s="387"/>
      <c r="Z68" s="387"/>
      <c r="AB68" s="304"/>
      <c r="AC68" s="304"/>
    </row>
    <row r="69" spans="1:30" ht="15" customHeight="1" x14ac:dyDescent="0.25">
      <c r="A69" s="284" t="s">
        <v>294</v>
      </c>
      <c r="B69" s="284"/>
      <c r="D69" s="349"/>
      <c r="E69" s="332"/>
      <c r="F69" s="300"/>
      <c r="G69" s="301"/>
      <c r="H69" s="301"/>
      <c r="I69" s="301"/>
      <c r="N69" s="369"/>
      <c r="AA69" s="279"/>
    </row>
    <row r="70" spans="1:30" ht="15" customHeight="1" x14ac:dyDescent="0.25">
      <c r="A70" s="329" t="s">
        <v>249</v>
      </c>
      <c r="B70" s="299"/>
      <c r="C70" s="330"/>
      <c r="D70" s="302"/>
      <c r="E70" s="301"/>
      <c r="F70" s="300"/>
      <c r="G70" s="301"/>
      <c r="H70" s="301"/>
      <c r="I70" s="301"/>
      <c r="J70" s="333"/>
      <c r="K70" s="381"/>
      <c r="N70" s="369"/>
      <c r="AA70" s="279"/>
    </row>
    <row r="71" spans="1:30" ht="15" customHeight="1" x14ac:dyDescent="0.25">
      <c r="A71" s="329" t="s">
        <v>273</v>
      </c>
      <c r="B71" s="329"/>
      <c r="C71" s="329"/>
      <c r="D71" s="300"/>
      <c r="E71" s="329"/>
      <c r="F71" s="300"/>
      <c r="G71" s="301"/>
      <c r="H71" s="301"/>
      <c r="I71" s="301"/>
      <c r="N71" s="369"/>
      <c r="AA71" s="279"/>
    </row>
    <row r="72" spans="1:30" ht="15" customHeight="1" x14ac:dyDescent="0.25">
      <c r="A72" s="329" t="s">
        <v>87</v>
      </c>
      <c r="B72" s="329"/>
      <c r="C72" s="329"/>
      <c r="D72" s="300"/>
      <c r="E72" s="329"/>
      <c r="F72" s="300"/>
      <c r="G72" s="301"/>
      <c r="H72" s="301"/>
      <c r="I72" s="301"/>
      <c r="N72" s="369"/>
      <c r="AA72" s="279"/>
    </row>
    <row r="73" spans="1:30" ht="15" customHeight="1" x14ac:dyDescent="0.25">
      <c r="A73" s="329"/>
      <c r="B73" s="329"/>
      <c r="C73" s="329"/>
      <c r="D73" s="300"/>
      <c r="E73" s="329"/>
      <c r="F73" s="300"/>
      <c r="G73" s="301"/>
      <c r="H73" s="301"/>
      <c r="I73" s="301"/>
      <c r="J73" s="301"/>
      <c r="K73" s="365"/>
      <c r="N73" s="369"/>
      <c r="AA73" s="279"/>
    </row>
    <row r="74" spans="1:30" ht="15" customHeight="1" x14ac:dyDescent="0.25">
      <c r="A74" s="284" t="s">
        <v>295</v>
      </c>
      <c r="B74" s="284"/>
      <c r="D74" s="300"/>
      <c r="E74" s="329"/>
      <c r="F74" s="300"/>
      <c r="G74" s="301"/>
      <c r="H74" s="301"/>
      <c r="I74" s="301"/>
      <c r="K74" s="363" t="s">
        <v>243</v>
      </c>
      <c r="L74" s="366" t="s">
        <v>203</v>
      </c>
      <c r="M74" s="366" t="s">
        <v>204</v>
      </c>
      <c r="N74" s="369">
        <f>IF($K74="Y",VLOOKUP($L74,Data2020,N$6,0)*PercIncr2021,VLOOKUP($L74,Data2020,N$6,0))</f>
        <v>1.2048049999999999</v>
      </c>
      <c r="S74" s="270" t="str">
        <f t="shared" ref="S74" si="23">K74</f>
        <v>Y</v>
      </c>
      <c r="T74" s="271" t="str">
        <f>L74</f>
        <v>CFOSSO</v>
      </c>
      <c r="V74" s="271" t="str">
        <f>M74</f>
        <v>TL-Sanitary Sewer Ops Prem-CFO</v>
      </c>
      <c r="W74" s="386">
        <f>ROUND(N74,3)</f>
        <v>1.2050000000000001</v>
      </c>
      <c r="AA74" s="279"/>
    </row>
    <row r="75" spans="1:30" ht="15" customHeight="1" x14ac:dyDescent="0.25">
      <c r="A75" s="329" t="s">
        <v>250</v>
      </c>
      <c r="B75" s="329"/>
      <c r="C75" s="329"/>
      <c r="D75" s="300"/>
      <c r="E75" s="329"/>
      <c r="F75" s="300"/>
      <c r="G75" s="301"/>
      <c r="H75" s="301"/>
      <c r="I75" s="301"/>
      <c r="N75" s="369"/>
      <c r="AA75" s="279"/>
    </row>
    <row r="76" spans="1:30" ht="15" customHeight="1" x14ac:dyDescent="0.25">
      <c r="A76" s="329" t="s">
        <v>90</v>
      </c>
      <c r="B76" s="329"/>
      <c r="C76" s="329"/>
      <c r="D76" s="300"/>
      <c r="E76" s="329"/>
      <c r="F76" s="300"/>
      <c r="G76" s="301"/>
      <c r="H76" s="301"/>
      <c r="I76" s="301"/>
      <c r="N76" s="369"/>
      <c r="AA76" s="279"/>
    </row>
    <row r="77" spans="1:30" s="295" customFormat="1" ht="15" customHeight="1" x14ac:dyDescent="0.25">
      <c r="A77" s="329" t="s">
        <v>91</v>
      </c>
      <c r="B77" s="329"/>
      <c r="C77" s="329"/>
      <c r="D77" s="300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B77" s="281"/>
      <c r="AC77" s="281"/>
      <c r="AD77" s="279"/>
    </row>
    <row r="78" spans="1:30" s="295" customFormat="1" ht="15" customHeight="1" x14ac:dyDescent="0.25">
      <c r="A78" s="329" t="s">
        <v>145</v>
      </c>
      <c r="B78" s="329"/>
      <c r="C78" s="329"/>
      <c r="D78" s="300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B78" s="281"/>
      <c r="AC78" s="281"/>
      <c r="AD78" s="279"/>
    </row>
    <row r="79" spans="1:30" s="295" customFormat="1" ht="15" customHeight="1" x14ac:dyDescent="0.25">
      <c r="A79" s="329" t="str">
        <f>TEXT(N74,"$0.000")&amp;" per hour for all hours worked in that capacity."</f>
        <v>$1.205 per hour for all hours worked in that capacity.</v>
      </c>
      <c r="B79" s="308"/>
      <c r="C79" s="279"/>
      <c r="E79" s="329"/>
      <c r="F79" s="300"/>
      <c r="G79" s="301"/>
      <c r="H79" s="301"/>
      <c r="I79" s="301"/>
      <c r="J79" s="279"/>
      <c r="K79" s="363"/>
      <c r="L79" s="366"/>
      <c r="M79" s="366"/>
      <c r="N79" s="369"/>
      <c r="O79" s="363"/>
      <c r="P79" s="363"/>
      <c r="Q79" s="363"/>
      <c r="R79" s="279"/>
      <c r="S79" s="271"/>
      <c r="T79" s="271"/>
      <c r="U79" s="271"/>
      <c r="V79" s="271"/>
      <c r="W79" s="271"/>
      <c r="X79" s="271"/>
      <c r="Y79" s="384"/>
      <c r="Z79" s="384"/>
      <c r="AB79" s="281"/>
      <c r="AC79" s="281"/>
      <c r="AD79" s="279"/>
    </row>
    <row r="80" spans="1:30" ht="15" customHeight="1" x14ac:dyDescent="0.25">
      <c r="A80" s="266"/>
      <c r="B80" s="267"/>
      <c r="C80" s="268"/>
      <c r="D80" s="269"/>
      <c r="E80" s="266"/>
      <c r="F80" s="269"/>
      <c r="G80" s="268"/>
      <c r="H80" s="268"/>
      <c r="I80" s="268"/>
      <c r="J80" s="268"/>
      <c r="N80" s="370"/>
      <c r="R80" s="268"/>
      <c r="AA80" s="279"/>
      <c r="AB80" s="272"/>
      <c r="AC80" s="272"/>
    </row>
    <row r="81" spans="1:30" ht="15" customHeight="1" x14ac:dyDescent="0.25">
      <c r="A81" s="273" t="s">
        <v>296</v>
      </c>
      <c r="B81" s="267"/>
      <c r="C81" s="268"/>
      <c r="D81" s="269"/>
      <c r="E81" s="266"/>
      <c r="F81" s="269"/>
      <c r="G81" s="268"/>
      <c r="H81" s="268"/>
      <c r="I81" s="268"/>
      <c r="J81" s="268"/>
      <c r="N81" s="370"/>
      <c r="R81" s="268"/>
      <c r="AA81" s="279"/>
      <c r="AB81" s="272"/>
      <c r="AC81" s="272"/>
    </row>
    <row r="82" spans="1:30" ht="15" customHeight="1" x14ac:dyDescent="0.25">
      <c r="A82" s="266" t="s">
        <v>252</v>
      </c>
      <c r="B82" s="267"/>
      <c r="C82" s="268"/>
      <c r="D82" s="269"/>
      <c r="E82" s="266"/>
      <c r="F82" s="269"/>
      <c r="G82" s="268"/>
      <c r="H82" s="268"/>
      <c r="I82" s="268"/>
      <c r="J82" s="268"/>
      <c r="N82" s="370"/>
      <c r="R82" s="268"/>
      <c r="AA82" s="279"/>
      <c r="AB82" s="272"/>
      <c r="AC82" s="272"/>
    </row>
    <row r="83" spans="1:30" ht="15" customHeight="1" x14ac:dyDescent="0.25">
      <c r="A83" s="334" t="s">
        <v>253</v>
      </c>
      <c r="B83" s="267"/>
      <c r="C83" s="268"/>
      <c r="D83" s="269"/>
      <c r="E83" s="266"/>
      <c r="F83" s="269"/>
      <c r="G83" s="268"/>
      <c r="H83" s="268"/>
      <c r="I83" s="268"/>
      <c r="J83" s="268"/>
      <c r="N83" s="370"/>
      <c r="R83" s="268"/>
      <c r="AA83" s="279"/>
      <c r="AB83" s="272"/>
      <c r="AC83" s="272"/>
    </row>
    <row r="84" spans="1:30" ht="15" customHeight="1" x14ac:dyDescent="0.25">
      <c r="A84" s="266" t="s">
        <v>254</v>
      </c>
      <c r="B84" s="267"/>
      <c r="C84" s="268"/>
      <c r="D84" s="269"/>
      <c r="E84" s="266"/>
      <c r="F84" s="269"/>
      <c r="G84" s="268"/>
      <c r="H84" s="268"/>
      <c r="I84" s="268"/>
      <c r="J84" s="268"/>
      <c r="N84" s="370"/>
      <c r="R84" s="268"/>
      <c r="AA84" s="279"/>
      <c r="AB84" s="272"/>
      <c r="AC84" s="272"/>
    </row>
    <row r="85" spans="1:30" s="295" customFormat="1" ht="15" customHeight="1" x14ac:dyDescent="0.25">
      <c r="A85" s="329"/>
      <c r="B85" s="329"/>
      <c r="C85" s="329"/>
      <c r="D85" s="300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B85" s="281"/>
      <c r="AC85" s="281"/>
      <c r="AD85" s="279"/>
    </row>
    <row r="86" spans="1:30" s="295" customFormat="1" ht="15" customHeight="1" x14ac:dyDescent="0.25">
      <c r="A86" s="299" t="s">
        <v>95</v>
      </c>
      <c r="B86" s="299"/>
      <c r="C86" s="279"/>
      <c r="D86" s="300"/>
      <c r="E86" s="329"/>
      <c r="F86" s="300"/>
      <c r="G86" s="301"/>
      <c r="H86" s="301"/>
      <c r="I86" s="301"/>
      <c r="J86" s="301"/>
      <c r="K86" s="365"/>
      <c r="L86" s="366"/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B86" s="281"/>
      <c r="AC86" s="281"/>
      <c r="AD86" s="279"/>
    </row>
    <row r="87" spans="1:30" s="295" customFormat="1" ht="15" customHeight="1" x14ac:dyDescent="0.25">
      <c r="A87" s="285" t="s">
        <v>251</v>
      </c>
      <c r="B87" s="335"/>
      <c r="C87" s="285"/>
      <c r="E87" s="285"/>
      <c r="G87" s="279"/>
      <c r="H87" s="279"/>
      <c r="I87" s="279"/>
      <c r="J87" s="279"/>
      <c r="K87" s="363"/>
      <c r="L87" s="366" t="s">
        <v>95</v>
      </c>
      <c r="M87" s="366"/>
      <c r="N87" s="369"/>
      <c r="O87" s="363"/>
      <c r="P87" s="363"/>
      <c r="Q87" s="363"/>
      <c r="R87" s="279"/>
      <c r="S87" s="271"/>
      <c r="T87" s="271"/>
      <c r="U87" s="271"/>
      <c r="V87" s="271"/>
      <c r="W87" s="271"/>
      <c r="X87" s="271"/>
      <c r="Y87" s="384"/>
      <c r="Z87" s="384"/>
      <c r="AB87" s="281"/>
      <c r="AC87" s="281"/>
      <c r="AD87" s="279"/>
    </row>
    <row r="88" spans="1:30" s="295" customFormat="1" ht="15" customHeight="1" x14ac:dyDescent="0.25">
      <c r="A88" s="285" t="s">
        <v>97</v>
      </c>
      <c r="B88" s="285"/>
      <c r="C88" s="285"/>
      <c r="E88" s="285"/>
      <c r="G88" s="279"/>
      <c r="H88" s="279"/>
      <c r="I88" s="279"/>
      <c r="J88" s="279"/>
      <c r="K88" s="363"/>
      <c r="L88" s="366"/>
      <c r="M88" s="366"/>
      <c r="N88" s="370"/>
      <c r="O88" s="363"/>
      <c r="P88" s="363"/>
      <c r="Q88" s="363"/>
      <c r="R88" s="279"/>
      <c r="S88" s="271"/>
      <c r="T88" s="294" t="s">
        <v>95</v>
      </c>
      <c r="U88" s="271"/>
      <c r="V88" s="271"/>
      <c r="W88" s="271"/>
      <c r="X88" s="271"/>
      <c r="Y88" s="384"/>
      <c r="Z88" s="384"/>
      <c r="AB88" s="281"/>
      <c r="AC88" s="281"/>
      <c r="AD88" s="279"/>
    </row>
    <row r="89" spans="1:30" s="295" customFormat="1" ht="15" customHeight="1" x14ac:dyDescent="0.25">
      <c r="B89" s="308">
        <f>N89</f>
        <v>0.21314999999999998</v>
      </c>
      <c r="C89" s="285" t="s">
        <v>98</v>
      </c>
      <c r="E89" s="285"/>
      <c r="G89" s="279"/>
      <c r="H89" s="279"/>
      <c r="I89" s="279"/>
      <c r="J89" s="279"/>
      <c r="K89" s="363" t="s">
        <v>243</v>
      </c>
      <c r="L89" s="379" t="s">
        <v>205</v>
      </c>
      <c r="M89" s="366"/>
      <c r="N89" s="369">
        <f>IF($K89="Y",VLOOKUP($L89,Data2020,N$6,0)*PercIncr2021,VLOOKUP($L89,Data2020,N$6,0))</f>
        <v>0.21314999999999998</v>
      </c>
      <c r="O89" s="363"/>
      <c r="P89" s="379"/>
      <c r="Q89" s="363"/>
      <c r="R89" s="279"/>
      <c r="S89" s="270" t="str">
        <f t="shared" ref="S89:S92" si="24">K89</f>
        <v>Y</v>
      </c>
      <c r="T89" s="271" t="str">
        <f>L89</f>
        <v>10th Year</v>
      </c>
      <c r="U89" s="271"/>
      <c r="V89" s="271"/>
      <c r="W89" s="386">
        <f>ROUND(N89,3)</f>
        <v>0.21299999999999999</v>
      </c>
      <c r="X89" s="271"/>
      <c r="Y89" s="384"/>
      <c r="Z89" s="384"/>
      <c r="AB89" s="281"/>
      <c r="AC89" s="281"/>
      <c r="AD89" s="279"/>
    </row>
    <row r="90" spans="1:30" s="295" customFormat="1" ht="15" customHeight="1" x14ac:dyDescent="0.25">
      <c r="B90" s="308">
        <f>N90</f>
        <v>0.41310499999999994</v>
      </c>
      <c r="C90" s="285" t="s">
        <v>99</v>
      </c>
      <c r="E90" s="285"/>
      <c r="G90" s="279"/>
      <c r="H90" s="279"/>
      <c r="I90" s="279"/>
      <c r="J90" s="279"/>
      <c r="K90" s="363" t="s">
        <v>243</v>
      </c>
      <c r="L90" s="363" t="s">
        <v>206</v>
      </c>
      <c r="M90" s="366"/>
      <c r="N90" s="369">
        <f>IF($K90="Y",VLOOKUP($L90,Data2020,N$6,0)*PercIncr2021,VLOOKUP($L90,Data2020,N$6,0))</f>
        <v>0.41310499999999994</v>
      </c>
      <c r="O90" s="363"/>
      <c r="P90" s="379"/>
      <c r="Q90" s="363"/>
      <c r="R90" s="279"/>
      <c r="S90" s="270" t="str">
        <f t="shared" si="24"/>
        <v>Y</v>
      </c>
      <c r="T90" s="271" t="str">
        <f>L90</f>
        <v>15th Year</v>
      </c>
      <c r="U90" s="271"/>
      <c r="V90" s="271"/>
      <c r="W90" s="386">
        <f>ROUND(N90,3)</f>
        <v>0.41299999999999998</v>
      </c>
      <c r="X90" s="271"/>
      <c r="Y90" s="384"/>
      <c r="Z90" s="384"/>
      <c r="AB90" s="281"/>
      <c r="AC90" s="281"/>
      <c r="AD90" s="279"/>
    </row>
    <row r="91" spans="1:30" s="295" customFormat="1" ht="15" customHeight="1" x14ac:dyDescent="0.25">
      <c r="B91" s="308">
        <f>N91</f>
        <v>0.58565499999999993</v>
      </c>
      <c r="C91" s="285" t="s">
        <v>100</v>
      </c>
      <c r="E91" s="285"/>
      <c r="G91" s="279"/>
      <c r="H91" s="279"/>
      <c r="I91" s="279"/>
      <c r="J91" s="279"/>
      <c r="K91" s="363" t="s">
        <v>243</v>
      </c>
      <c r="L91" s="363" t="s">
        <v>207</v>
      </c>
      <c r="M91" s="366"/>
      <c r="N91" s="369">
        <f>IF($K91="Y",VLOOKUP($L91,Data2020,N$6,0)*PercIncr2021,VLOOKUP($L91,Data2020,N$6,0))</f>
        <v>0.58565499999999993</v>
      </c>
      <c r="O91" s="363"/>
      <c r="P91" s="379"/>
      <c r="Q91" s="363"/>
      <c r="R91" s="279"/>
      <c r="S91" s="270" t="str">
        <f t="shared" si="24"/>
        <v>Y</v>
      </c>
      <c r="T91" s="271" t="str">
        <f>L91</f>
        <v>20th Year</v>
      </c>
      <c r="U91" s="271"/>
      <c r="V91" s="271"/>
      <c r="W91" s="386">
        <f>ROUND(N91,3)</f>
        <v>0.58599999999999997</v>
      </c>
      <c r="X91" s="271"/>
      <c r="Y91" s="384"/>
      <c r="Z91" s="384"/>
      <c r="AB91" s="281"/>
      <c r="AC91" s="281"/>
      <c r="AD91" s="279"/>
    </row>
    <row r="92" spans="1:30" s="300" customFormat="1" ht="15" customHeight="1" x14ac:dyDescent="0.25">
      <c r="B92" s="308">
        <f>N92</f>
        <v>0.82011999999999996</v>
      </c>
      <c r="C92" s="329" t="s">
        <v>101</v>
      </c>
      <c r="E92" s="329"/>
      <c r="G92" s="301"/>
      <c r="H92" s="301"/>
      <c r="I92" s="301"/>
      <c r="J92" s="301"/>
      <c r="K92" s="365" t="s">
        <v>243</v>
      </c>
      <c r="L92" s="365" t="s">
        <v>208</v>
      </c>
      <c r="M92" s="372"/>
      <c r="N92" s="369">
        <f>IF($K92="Y",VLOOKUP($L92,Data2020,N$6,0)*PercIncr2021,VLOOKUP($L92,Data2020,N$6,0))</f>
        <v>0.82011999999999996</v>
      </c>
      <c r="O92" s="365"/>
      <c r="P92" s="365"/>
      <c r="Q92" s="365"/>
      <c r="R92" s="301"/>
      <c r="S92" s="270" t="str">
        <f t="shared" si="24"/>
        <v>Y</v>
      </c>
      <c r="T92" s="271" t="str">
        <f>L92</f>
        <v>25th Year</v>
      </c>
      <c r="U92" s="271"/>
      <c r="V92" s="271"/>
      <c r="W92" s="386">
        <f>ROUND(N92,3)</f>
        <v>0.82</v>
      </c>
      <c r="X92" s="303"/>
      <c r="Y92" s="387"/>
      <c r="Z92" s="387"/>
      <c r="AB92" s="304"/>
      <c r="AC92" s="304"/>
      <c r="AD92" s="301"/>
    </row>
    <row r="93" spans="1:30" s="295" customFormat="1" ht="15" customHeight="1" x14ac:dyDescent="0.25">
      <c r="A93" s="279"/>
      <c r="B93" s="279"/>
      <c r="C93" s="279"/>
      <c r="E93" s="279"/>
      <c r="F93" s="279"/>
      <c r="G93" s="279"/>
      <c r="H93" s="279"/>
      <c r="I93" s="279"/>
      <c r="J93" s="279"/>
      <c r="K93" s="363"/>
      <c r="L93" s="382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B93" s="281"/>
      <c r="AC93" s="281"/>
      <c r="AD93" s="279"/>
    </row>
    <row r="94" spans="1:30" s="295" customFormat="1" ht="15" customHeight="1" x14ac:dyDescent="0.25">
      <c r="A94" s="299" t="s">
        <v>102</v>
      </c>
      <c r="B94" s="299"/>
      <c r="C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B94" s="281"/>
      <c r="AC94" s="281"/>
      <c r="AD94" s="279"/>
    </row>
    <row r="95" spans="1:30" s="295" customFormat="1" ht="15" customHeight="1" x14ac:dyDescent="0.25">
      <c r="A95" s="316" t="s">
        <v>255</v>
      </c>
      <c r="B95" s="316"/>
      <c r="C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B95" s="281"/>
      <c r="AC95" s="281"/>
      <c r="AD95" s="279"/>
    </row>
    <row r="96" spans="1:30" s="295" customFormat="1" ht="15" customHeight="1" x14ac:dyDescent="0.25">
      <c r="A96" s="317" t="s">
        <v>104</v>
      </c>
      <c r="B96" s="317"/>
      <c r="C96" s="279"/>
      <c r="E96" s="279"/>
      <c r="F96" s="279"/>
      <c r="G96" s="279"/>
      <c r="H96" s="279"/>
      <c r="I96" s="279"/>
      <c r="J96" s="279"/>
      <c r="K96" s="363"/>
      <c r="L96" s="366"/>
      <c r="M96" s="366"/>
      <c r="N96" s="369"/>
      <c r="O96" s="363"/>
      <c r="P96" s="363"/>
      <c r="Q96" s="363"/>
      <c r="R96" s="279"/>
      <c r="S96" s="271"/>
      <c r="T96" s="271"/>
      <c r="U96" s="271"/>
      <c r="V96" s="271"/>
      <c r="W96" s="271"/>
      <c r="X96" s="271"/>
      <c r="Y96" s="384"/>
      <c r="Z96" s="384"/>
      <c r="AB96" s="281"/>
      <c r="AC96" s="281"/>
      <c r="AD96" s="279"/>
    </row>
    <row r="97" spans="1:29" ht="15" customHeight="1" x14ac:dyDescent="0.25">
      <c r="A97" s="317" t="s">
        <v>105</v>
      </c>
      <c r="B97" s="317"/>
      <c r="N97" s="369"/>
      <c r="AA97" s="279"/>
    </row>
    <row r="98" spans="1:29" ht="15" customHeight="1" x14ac:dyDescent="0.25">
      <c r="A98" s="317" t="s">
        <v>106</v>
      </c>
      <c r="B98" s="317"/>
      <c r="N98" s="369"/>
      <c r="AA98" s="279"/>
    </row>
    <row r="99" spans="1:29" ht="15" customHeight="1" x14ac:dyDescent="0.25">
      <c r="A99" s="317" t="s">
        <v>107</v>
      </c>
      <c r="B99" s="317"/>
      <c r="N99" s="369"/>
      <c r="AA99" s="279"/>
    </row>
    <row r="100" spans="1:29" ht="15" customHeight="1" x14ac:dyDescent="0.25">
      <c r="A100" s="317" t="s">
        <v>108</v>
      </c>
      <c r="B100" s="317"/>
      <c r="C100" s="317"/>
      <c r="N100" s="369"/>
      <c r="AA100" s="279"/>
    </row>
    <row r="101" spans="1:29" ht="15" customHeight="1" x14ac:dyDescent="0.25">
      <c r="A101" s="317" t="s">
        <v>109</v>
      </c>
      <c r="B101" s="317"/>
      <c r="C101" s="317"/>
      <c r="N101" s="369"/>
      <c r="AA101" s="279"/>
    </row>
    <row r="102" spans="1:29" ht="15" customHeight="1" x14ac:dyDescent="0.25">
      <c r="A102" s="279" t="s">
        <v>110</v>
      </c>
      <c r="C102" s="317"/>
      <c r="N102" s="369"/>
      <c r="AA102" s="279"/>
    </row>
    <row r="103" spans="1:29" s="301" customFormat="1" ht="15" customHeight="1" x14ac:dyDescent="0.25">
      <c r="A103" s="279" t="s">
        <v>111</v>
      </c>
      <c r="B103" s="279"/>
      <c r="D103" s="300"/>
      <c r="K103" s="365"/>
      <c r="L103" s="372"/>
      <c r="M103" s="372"/>
      <c r="N103" s="369"/>
      <c r="O103" s="365"/>
      <c r="P103" s="365"/>
      <c r="Q103" s="365"/>
      <c r="S103" s="303"/>
      <c r="T103" s="303"/>
      <c r="U103" s="303"/>
      <c r="V103" s="303"/>
      <c r="W103" s="303"/>
      <c r="X103" s="303"/>
      <c r="Y103" s="387"/>
      <c r="Z103" s="387"/>
      <c r="AB103" s="304"/>
      <c r="AC103" s="304"/>
    </row>
    <row r="104" spans="1:29" ht="15" customHeight="1" x14ac:dyDescent="0.25">
      <c r="A104" s="301" t="s">
        <v>112</v>
      </c>
      <c r="B104" s="301"/>
      <c r="C104" s="301"/>
      <c r="D104" s="300"/>
      <c r="E104" s="301"/>
      <c r="F104" s="301"/>
      <c r="G104" s="301"/>
      <c r="H104" s="301"/>
      <c r="I104" s="301"/>
      <c r="J104" s="301"/>
      <c r="K104" s="365"/>
      <c r="L104" s="372"/>
      <c r="M104" s="372"/>
      <c r="N104" s="369"/>
      <c r="AA104" s="279"/>
    </row>
    <row r="105" spans="1:29" ht="15" customHeight="1" thickBot="1" x14ac:dyDescent="0.3">
      <c r="A105" s="326"/>
      <c r="B105" s="326"/>
      <c r="C105" s="326"/>
      <c r="D105" s="328"/>
      <c r="E105" s="326"/>
      <c r="F105" s="326"/>
      <c r="G105" s="326"/>
      <c r="H105" s="326"/>
      <c r="I105" s="326"/>
      <c r="J105" s="326"/>
      <c r="K105" s="365"/>
      <c r="L105" s="372"/>
      <c r="M105" s="372"/>
      <c r="N105" s="369"/>
      <c r="AA105" s="279"/>
    </row>
    <row r="106" spans="1:29" s="304" customFormat="1" ht="15" customHeight="1" x14ac:dyDescent="0.25">
      <c r="A106" s="284" t="s">
        <v>179</v>
      </c>
      <c r="B106" s="284"/>
      <c r="C106" s="314"/>
      <c r="D106" s="346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B106" s="281"/>
      <c r="AC106" s="281"/>
    </row>
    <row r="107" spans="1:29" s="304" customFormat="1" ht="15" customHeight="1" x14ac:dyDescent="0.25">
      <c r="A107" s="284"/>
      <c r="B107" s="284"/>
      <c r="C107" s="314"/>
      <c r="D107" s="346"/>
      <c r="E107" s="336"/>
      <c r="F107" s="315"/>
      <c r="G107" s="337"/>
      <c r="H107" s="337"/>
      <c r="I107" s="315"/>
      <c r="J107" s="338"/>
      <c r="K107" s="380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B107" s="281"/>
      <c r="AC107" s="281"/>
    </row>
    <row r="108" spans="1:29" s="304" customFormat="1" ht="15" customHeight="1" x14ac:dyDescent="0.25">
      <c r="A108" s="284" t="s">
        <v>274</v>
      </c>
      <c r="B108" s="284"/>
      <c r="C108" s="339"/>
      <c r="D108" s="347"/>
      <c r="E108" s="317"/>
      <c r="F108" s="317"/>
      <c r="G108" s="317"/>
      <c r="H108" s="315"/>
      <c r="I108" s="315"/>
      <c r="J108" s="315"/>
      <c r="K108" s="377"/>
      <c r="L108" s="363"/>
      <c r="M108" s="366"/>
      <c r="N108" s="369"/>
      <c r="O108" s="363"/>
      <c r="P108" s="363"/>
      <c r="Q108" s="363"/>
      <c r="R108" s="279"/>
      <c r="S108" s="271"/>
      <c r="T108" s="271"/>
      <c r="U108" s="271"/>
      <c r="V108" s="271"/>
      <c r="W108" s="271"/>
      <c r="X108" s="271"/>
      <c r="Y108" s="384"/>
      <c r="Z108" s="384"/>
      <c r="AB108" s="281"/>
      <c r="AC108" s="281"/>
    </row>
    <row r="109" spans="1:29" s="304" customFormat="1" ht="15" customHeight="1" x14ac:dyDescent="0.25">
      <c r="A109" s="279" t="s">
        <v>229</v>
      </c>
      <c r="B109" s="345">
        <f>N109</f>
        <v>0.56433999999999995</v>
      </c>
      <c r="C109" s="317" t="s">
        <v>228</v>
      </c>
      <c r="D109" s="348"/>
      <c r="E109" s="317"/>
      <c r="F109" s="317"/>
      <c r="G109" s="317"/>
      <c r="H109" s="315"/>
      <c r="I109" s="315"/>
      <c r="J109" s="315"/>
      <c r="K109" s="377" t="s">
        <v>243</v>
      </c>
      <c r="L109" s="363" t="s">
        <v>237</v>
      </c>
      <c r="M109" s="366" t="s">
        <v>238</v>
      </c>
      <c r="N109" s="369">
        <f>IF($K109="Y",VLOOKUP($L109,Data2020,N$6,0)*PercIncr2021,VLOOKUP($L109,Data2020,N$6,0))</f>
        <v>0.56433999999999995</v>
      </c>
      <c r="O109" s="363"/>
      <c r="P109" s="363"/>
      <c r="Q109" s="363"/>
      <c r="R109" s="279"/>
      <c r="S109" s="270" t="str">
        <f t="shared" ref="S109:S111" si="25">K109</f>
        <v>Y</v>
      </c>
      <c r="T109" s="271" t="str">
        <f>L109</f>
        <v>CFOWOC</v>
      </c>
      <c r="U109" s="271"/>
      <c r="V109" s="271" t="str">
        <f>M109</f>
        <v>Water Operator Certification-C</v>
      </c>
      <c r="W109" s="386">
        <f>ROUND(N109,3)</f>
        <v>0.56399999999999995</v>
      </c>
      <c r="X109" s="271"/>
      <c r="Y109" s="384"/>
      <c r="Z109" s="384"/>
      <c r="AB109" s="281"/>
      <c r="AC109" s="281"/>
    </row>
    <row r="110" spans="1:29" s="304" customFormat="1" ht="15" customHeight="1" x14ac:dyDescent="0.25">
      <c r="A110" s="279"/>
      <c r="B110" s="345">
        <f>N110</f>
        <v>0.85056999999999994</v>
      </c>
      <c r="C110" s="317" t="s">
        <v>159</v>
      </c>
      <c r="D110" s="348"/>
      <c r="E110" s="317"/>
      <c r="F110" s="317"/>
      <c r="G110" s="317"/>
      <c r="H110" s="315"/>
      <c r="I110" s="315"/>
      <c r="J110" s="315"/>
      <c r="K110" s="377" t="s">
        <v>243</v>
      </c>
      <c r="L110" s="363" t="s">
        <v>209</v>
      </c>
      <c r="M110" s="366" t="s">
        <v>210</v>
      </c>
      <c r="N110" s="369">
        <f>IF($K110="Y",VLOOKUP($L110,Data2020,N$6,0)*PercIncr2021,VLOOKUP($L110,Data2020,N$6,0))</f>
        <v>0.85056999999999994</v>
      </c>
      <c r="O110" s="363"/>
      <c r="P110" s="363"/>
      <c r="Q110" s="363"/>
      <c r="R110" s="279"/>
      <c r="S110" s="270" t="str">
        <f t="shared" si="25"/>
        <v>Y</v>
      </c>
      <c r="T110" s="271" t="str">
        <f>L110</f>
        <v>CFOWOB</v>
      </c>
      <c r="U110" s="271"/>
      <c r="V110" s="271" t="str">
        <f>M110</f>
        <v>Water Operator Certification-B</v>
      </c>
      <c r="W110" s="386">
        <f>ROUND(N110,3)</f>
        <v>0.85099999999999998</v>
      </c>
      <c r="X110" s="271"/>
      <c r="Y110" s="384"/>
      <c r="Z110" s="384"/>
      <c r="AB110" s="281"/>
      <c r="AC110" s="281"/>
    </row>
    <row r="111" spans="1:29" s="304" customFormat="1" ht="15" customHeight="1" x14ac:dyDescent="0.25">
      <c r="A111" s="279"/>
      <c r="B111" s="345">
        <f>N111</f>
        <v>1.1378149999999998</v>
      </c>
      <c r="C111" s="317" t="s">
        <v>160</v>
      </c>
      <c r="D111" s="348"/>
      <c r="E111" s="317"/>
      <c r="F111" s="317"/>
      <c r="G111" s="317"/>
      <c r="H111" s="315"/>
      <c r="I111" s="315"/>
      <c r="J111" s="315"/>
      <c r="K111" s="377" t="s">
        <v>243</v>
      </c>
      <c r="L111" s="363" t="s">
        <v>211</v>
      </c>
      <c r="M111" s="366" t="s">
        <v>212</v>
      </c>
      <c r="N111" s="369">
        <f>IF($K111="Y",VLOOKUP($L111,Data2020,N$6,0)*PercIncr2021,VLOOKUP($L111,Data2020,N$6,0))</f>
        <v>1.1378149999999998</v>
      </c>
      <c r="O111" s="363"/>
      <c r="P111" s="363"/>
      <c r="Q111" s="363"/>
      <c r="R111" s="279"/>
      <c r="S111" s="270" t="str">
        <f t="shared" si="25"/>
        <v>Y</v>
      </c>
      <c r="T111" s="271" t="str">
        <f>L111</f>
        <v>CFOWOA</v>
      </c>
      <c r="U111" s="271"/>
      <c r="V111" s="271" t="str">
        <f>M111</f>
        <v>Water Operator Certification-A</v>
      </c>
      <c r="W111" s="386">
        <f>ROUND(N111,3)</f>
        <v>1.1379999999999999</v>
      </c>
      <c r="X111" s="271"/>
      <c r="Y111" s="384"/>
      <c r="Z111" s="384"/>
      <c r="AB111" s="281"/>
      <c r="AC111" s="281"/>
    </row>
    <row r="112" spans="1:29" s="304" customFormat="1" ht="15" customHeight="1" x14ac:dyDescent="0.25">
      <c r="A112" s="279"/>
      <c r="B112" s="279"/>
      <c r="C112" s="340"/>
      <c r="D112" s="347"/>
      <c r="E112" s="317"/>
      <c r="F112" s="317"/>
      <c r="G112" s="317"/>
      <c r="H112" s="315"/>
      <c r="I112" s="315"/>
      <c r="J112" s="315"/>
      <c r="K112" s="377"/>
      <c r="L112" s="363"/>
      <c r="M112" s="366"/>
      <c r="N112" s="369"/>
      <c r="O112" s="363"/>
      <c r="P112" s="363"/>
      <c r="Q112" s="363"/>
      <c r="R112" s="279"/>
      <c r="S112" s="271"/>
      <c r="T112" s="271"/>
      <c r="U112" s="271"/>
      <c r="V112" s="271"/>
      <c r="W112" s="271"/>
      <c r="X112" s="271"/>
      <c r="Y112" s="384"/>
      <c r="Z112" s="384"/>
      <c r="AB112" s="281"/>
      <c r="AC112" s="281"/>
    </row>
    <row r="113" spans="1:29" s="301" customFormat="1" ht="15" customHeight="1" x14ac:dyDescent="0.25">
      <c r="A113" s="279" t="s">
        <v>275</v>
      </c>
      <c r="B113" s="279"/>
      <c r="C113" s="325"/>
      <c r="D113" s="347"/>
      <c r="E113" s="317"/>
      <c r="F113" s="317"/>
      <c r="G113" s="317"/>
      <c r="H113" s="317"/>
      <c r="I113" s="317"/>
      <c r="J113" s="317"/>
      <c r="K113" s="377"/>
      <c r="L113" s="363"/>
      <c r="M113" s="366"/>
      <c r="N113" s="369"/>
      <c r="O113" s="363"/>
      <c r="P113" s="363"/>
      <c r="Q113" s="363"/>
      <c r="R113" s="279"/>
      <c r="S113" s="271"/>
      <c r="T113" s="271"/>
      <c r="U113" s="271"/>
      <c r="V113" s="271"/>
      <c r="W113" s="271"/>
      <c r="X113" s="271"/>
      <c r="Y113" s="271"/>
      <c r="Z113" s="271"/>
      <c r="AB113" s="279"/>
      <c r="AC113" s="279"/>
    </row>
    <row r="114" spans="1:29" s="301" customFormat="1" ht="15" customHeight="1" x14ac:dyDescent="0.25">
      <c r="A114" s="279"/>
      <c r="B114" s="345">
        <f t="shared" ref="B114:B115" si="26">N114</f>
        <v>0.39584999999999998</v>
      </c>
      <c r="C114" s="317" t="s">
        <v>161</v>
      </c>
      <c r="D114" s="300"/>
      <c r="E114" s="317"/>
      <c r="F114" s="317"/>
      <c r="G114" s="317"/>
      <c r="H114" s="317"/>
      <c r="I114" s="317"/>
      <c r="J114" s="317"/>
      <c r="K114" s="377" t="s">
        <v>243</v>
      </c>
      <c r="L114" s="363" t="s">
        <v>213</v>
      </c>
      <c r="M114" s="366" t="s">
        <v>214</v>
      </c>
      <c r="N114" s="369">
        <f>IF($K114="Y",VLOOKUP($L114,Data2020,N$6,0)*PercIncr2021,VLOOKUP($L114,Data2020,N$6,0))</f>
        <v>0.39584999999999998</v>
      </c>
      <c r="O114" s="363"/>
      <c r="P114" s="363"/>
      <c r="Q114" s="363"/>
      <c r="R114" s="279"/>
      <c r="S114" s="270" t="str">
        <f t="shared" ref="S114:S115" si="27">K114</f>
        <v>Y</v>
      </c>
      <c r="T114" s="271" t="str">
        <f>L114</f>
        <v>CFOHWP</v>
      </c>
      <c r="U114" s="271"/>
      <c r="V114" s="271" t="str">
        <f>M114</f>
        <v>TL-Hazwoper-CFO</v>
      </c>
      <c r="W114" s="386">
        <f>ROUND(N114,3)</f>
        <v>0.39600000000000002</v>
      </c>
      <c r="X114" s="271"/>
      <c r="Y114" s="271"/>
      <c r="Z114" s="271"/>
      <c r="AB114" s="279"/>
      <c r="AC114" s="279"/>
    </row>
    <row r="115" spans="1:29" s="301" customFormat="1" ht="15" customHeight="1" x14ac:dyDescent="0.25">
      <c r="B115" s="345">
        <f t="shared" si="26"/>
        <v>1.1540549999999998</v>
      </c>
      <c r="C115" s="343" t="s">
        <v>162</v>
      </c>
      <c r="D115" s="300"/>
      <c r="E115" s="343"/>
      <c r="F115" s="343"/>
      <c r="G115" s="343"/>
      <c r="H115" s="343"/>
      <c r="I115" s="343"/>
      <c r="J115" s="343"/>
      <c r="K115" s="383" t="s">
        <v>243</v>
      </c>
      <c r="L115" s="363" t="s">
        <v>215</v>
      </c>
      <c r="M115" s="366" t="s">
        <v>216</v>
      </c>
      <c r="N115" s="369">
        <f>IF($K115="Y",VLOOKUP($L115,Data2020,N$6,0)*PercIncr2021,VLOOKUP($L115,Data2020,N$6,0))</f>
        <v>1.1540549999999998</v>
      </c>
      <c r="O115" s="363"/>
      <c r="P115" s="363"/>
      <c r="Q115" s="363"/>
      <c r="R115" s="279"/>
      <c r="S115" s="270" t="str">
        <f t="shared" si="27"/>
        <v>Y</v>
      </c>
      <c r="T115" s="271" t="str">
        <f>L115</f>
        <v>CFORS2</v>
      </c>
      <c r="U115" s="271"/>
      <c r="V115" s="271" t="str">
        <f>M115</f>
        <v>TL-Respirator-Forema Water Mai</v>
      </c>
      <c r="W115" s="386">
        <f>ROUND(N115,3)</f>
        <v>1.1539999999999999</v>
      </c>
      <c r="X115" s="271"/>
      <c r="Y115" s="271"/>
      <c r="Z115" s="271"/>
      <c r="AB115" s="279"/>
      <c r="AC115" s="279"/>
    </row>
    <row r="116" spans="1:29" s="301" customFormat="1" ht="15" customHeight="1" x14ac:dyDescent="0.25">
      <c r="C116" s="342"/>
      <c r="D116" s="350"/>
      <c r="E116" s="343"/>
      <c r="F116" s="343"/>
      <c r="G116" s="343"/>
      <c r="H116" s="343"/>
      <c r="I116" s="343"/>
      <c r="J116" s="343"/>
      <c r="K116" s="383"/>
      <c r="L116" s="363"/>
      <c r="M116" s="366"/>
      <c r="N116" s="369"/>
      <c r="O116" s="363"/>
      <c r="P116" s="363"/>
      <c r="Q116" s="363"/>
      <c r="R116" s="279"/>
      <c r="S116" s="271"/>
      <c r="T116" s="271"/>
      <c r="U116" s="271"/>
      <c r="V116" s="271"/>
      <c r="W116" s="271"/>
      <c r="X116" s="271"/>
      <c r="Y116" s="271"/>
      <c r="Z116" s="271"/>
      <c r="AB116" s="279"/>
      <c r="AC116" s="279"/>
    </row>
    <row r="117" spans="1:29" s="281" customFormat="1" ht="15" customHeight="1" x14ac:dyDescent="0.25">
      <c r="A117" s="284" t="s">
        <v>256</v>
      </c>
      <c r="B117" s="284"/>
      <c r="C117" s="314"/>
      <c r="D117" s="346"/>
      <c r="E117" s="315"/>
      <c r="F117" s="315"/>
      <c r="G117" s="315"/>
      <c r="H117" s="276"/>
      <c r="I117" s="276"/>
      <c r="J117" s="276"/>
      <c r="K117" s="363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B117" s="272"/>
      <c r="AC117" s="272"/>
    </row>
    <row r="118" spans="1:29" s="281" customFormat="1" ht="15" customHeight="1" x14ac:dyDescent="0.25">
      <c r="A118" s="316" t="s">
        <v>168</v>
      </c>
      <c r="B118" s="316"/>
      <c r="D118" s="346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B118" s="272"/>
      <c r="AC118" s="272"/>
    </row>
    <row r="119" spans="1:29" s="281" customFormat="1" ht="15" customHeight="1" x14ac:dyDescent="0.25">
      <c r="A119" s="314"/>
      <c r="B119" s="314"/>
      <c r="C119" s="279" t="s">
        <v>170</v>
      </c>
      <c r="D119" s="346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B119" s="272"/>
      <c r="AC119" s="272"/>
    </row>
    <row r="120" spans="1:29" s="281" customFormat="1" ht="15" customHeight="1" x14ac:dyDescent="0.25">
      <c r="A120" s="313"/>
      <c r="B120" s="313"/>
      <c r="C120" s="325" t="s">
        <v>171</v>
      </c>
      <c r="D120" s="346"/>
      <c r="E120" s="315"/>
      <c r="F120" s="315"/>
      <c r="G120" s="315"/>
      <c r="H120" s="276"/>
      <c r="I120" s="276"/>
      <c r="J120" s="276"/>
      <c r="K120" s="366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B120" s="272"/>
      <c r="AC120" s="272"/>
    </row>
    <row r="121" spans="1:29" s="281" customFormat="1" ht="15" customHeight="1" x14ac:dyDescent="0.25">
      <c r="A121" s="313"/>
      <c r="B121" s="313"/>
      <c r="C121" s="325" t="s">
        <v>169</v>
      </c>
      <c r="D121" s="346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B121" s="272"/>
      <c r="AC121" s="272"/>
    </row>
    <row r="122" spans="1:29" s="281" customFormat="1" ht="15" customHeight="1" x14ac:dyDescent="0.25">
      <c r="C122" s="314"/>
      <c r="D122" s="346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B122" s="272"/>
      <c r="AC122" s="272"/>
    </row>
    <row r="123" spans="1:29" s="281" customFormat="1" ht="15" customHeight="1" x14ac:dyDescent="0.25">
      <c r="A123" s="279" t="s">
        <v>172</v>
      </c>
      <c r="B123" s="279"/>
      <c r="C123" s="314"/>
      <c r="D123" s="346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B123" s="272"/>
      <c r="AC123" s="272"/>
    </row>
    <row r="124" spans="1:29" s="281" customFormat="1" ht="15" customHeight="1" x14ac:dyDescent="0.25">
      <c r="A124" s="279" t="s">
        <v>173</v>
      </c>
      <c r="B124" s="279"/>
      <c r="C124" s="314"/>
      <c r="D124" s="346"/>
      <c r="E124" s="315"/>
      <c r="F124" s="315"/>
      <c r="G124" s="315"/>
      <c r="H124" s="276"/>
      <c r="I124" s="276"/>
      <c r="J124" s="276"/>
      <c r="K124" s="363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B124" s="272"/>
      <c r="AC124" s="272"/>
    </row>
    <row r="125" spans="1:29" s="281" customFormat="1" ht="15" customHeight="1" x14ac:dyDescent="0.25">
      <c r="A125" s="279" t="s">
        <v>174</v>
      </c>
      <c r="B125" s="279"/>
      <c r="C125" s="314"/>
      <c r="D125" s="351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B125" s="272"/>
      <c r="AC125" s="272"/>
    </row>
    <row r="126" spans="1:29" s="281" customFormat="1" ht="15" customHeight="1" x14ac:dyDescent="0.25">
      <c r="A126" s="279"/>
      <c r="B126" s="279"/>
      <c r="C126" s="314"/>
      <c r="D126" s="351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B126" s="272"/>
      <c r="AC126" s="272"/>
    </row>
    <row r="127" spans="1:29" s="281" customFormat="1" ht="15" customHeight="1" x14ac:dyDescent="0.25">
      <c r="A127" s="279" t="s">
        <v>176</v>
      </c>
      <c r="B127" s="279"/>
      <c r="C127" s="314"/>
      <c r="D127" s="351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B127" s="272"/>
      <c r="AC127" s="272"/>
    </row>
    <row r="128" spans="1:29" s="281" customFormat="1" ht="15" customHeight="1" x14ac:dyDescent="0.25">
      <c r="A128" s="279" t="s">
        <v>175</v>
      </c>
      <c r="B128" s="279"/>
      <c r="C128" s="314"/>
      <c r="D128" s="351"/>
      <c r="E128" s="313"/>
      <c r="F128" s="313"/>
      <c r="G128" s="313"/>
      <c r="H128" s="277"/>
      <c r="I128" s="277"/>
      <c r="J128" s="277"/>
      <c r="K128" s="366"/>
      <c r="L128" s="366"/>
      <c r="M128" s="370"/>
      <c r="N128" s="363"/>
      <c r="O128" s="363"/>
      <c r="P128" s="363"/>
      <c r="Q128" s="366"/>
      <c r="R128" s="268"/>
      <c r="S128" s="271"/>
      <c r="T128" s="271"/>
      <c r="U128" s="271"/>
      <c r="V128" s="271"/>
      <c r="W128" s="271"/>
      <c r="X128" s="384"/>
      <c r="Y128" s="384"/>
      <c r="Z128" s="384"/>
      <c r="AB128" s="272"/>
      <c r="AC128" s="272"/>
    </row>
    <row r="129" spans="1:29" s="304" customFormat="1" ht="15" customHeight="1" x14ac:dyDescent="0.25">
      <c r="A129" s="313"/>
      <c r="B129" s="313"/>
      <c r="C129" s="313"/>
      <c r="D129" s="351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B129" s="281"/>
      <c r="AC129" s="281"/>
    </row>
    <row r="130" spans="1:29" s="304" customFormat="1" ht="15" customHeight="1" x14ac:dyDescent="0.25">
      <c r="A130" s="313"/>
      <c r="B130" s="313"/>
      <c r="C130" s="313"/>
      <c r="D130" s="351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B130" s="281"/>
      <c r="AC130" s="281"/>
    </row>
    <row r="131" spans="1:29" s="304" customFormat="1" ht="15" customHeight="1" x14ac:dyDescent="0.25">
      <c r="A131" s="313"/>
      <c r="B131" s="313"/>
      <c r="C131" s="313"/>
      <c r="D131" s="351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B131" s="281"/>
      <c r="AC131" s="281"/>
    </row>
    <row r="132" spans="1:29" s="304" customFormat="1" ht="15" customHeight="1" x14ac:dyDescent="0.25">
      <c r="A132" s="313"/>
      <c r="B132" s="313"/>
      <c r="C132" s="313"/>
      <c r="D132" s="351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B132" s="281"/>
      <c r="AC132" s="281"/>
    </row>
    <row r="133" spans="1:29" ht="15" customHeight="1" x14ac:dyDescent="0.25">
      <c r="B133" s="279" t="s">
        <v>304</v>
      </c>
      <c r="D133" s="279"/>
      <c r="E133" s="279" t="s">
        <v>305</v>
      </c>
      <c r="AA133" s="279"/>
    </row>
    <row r="134" spans="1:29" ht="15" customHeight="1" x14ac:dyDescent="0.25">
      <c r="AA134" s="279"/>
    </row>
  </sheetData>
  <sheetProtection sheet="1" objects="1" scenarios="1"/>
  <printOptions horizontalCentered="1"/>
  <pageMargins left="0.25" right="0.25" top="0.75" bottom="0.75" header="0.3" footer="0.3"/>
  <pageSetup scale="88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C31D9-7907-4686-B16A-678200A28F59}">
  <dimension ref="A1:AB133"/>
  <sheetViews>
    <sheetView showGridLines="0" topLeftCell="A124" zoomScaleNormal="100" workbookViewId="0">
      <selection activeCell="E129" sqref="E129"/>
    </sheetView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95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customWidth="1"/>
    <col min="11" max="11" width="12.1406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7" width="7.5703125" style="363" hidden="1" customWidth="1"/>
    <col min="18" max="18" width="0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7" max="27" width="9.140625" style="281"/>
    <col min="28" max="16384" width="9.140625" style="279"/>
  </cols>
  <sheetData>
    <row r="1" spans="1:27" x14ac:dyDescent="0.25">
      <c r="A1" s="279" t="s">
        <v>303</v>
      </c>
    </row>
    <row r="2" spans="1:27" ht="15" customHeight="1" x14ac:dyDescent="0.25">
      <c r="A2" s="278" t="s">
        <v>157</v>
      </c>
      <c r="B2" s="278"/>
      <c r="K2" s="363" t="s">
        <v>247</v>
      </c>
      <c r="L2" s="364">
        <v>1.0249999999999999</v>
      </c>
      <c r="M2" s="364"/>
    </row>
    <row r="3" spans="1:27" ht="15" customHeight="1" x14ac:dyDescent="0.25">
      <c r="A3" s="282" t="s">
        <v>262</v>
      </c>
      <c r="B3" s="278"/>
      <c r="C3" s="283"/>
      <c r="D3" s="283"/>
      <c r="E3" s="284"/>
      <c r="F3" s="283"/>
      <c r="G3" s="283"/>
      <c r="H3" s="283"/>
      <c r="I3" s="283"/>
    </row>
    <row r="4" spans="1:27" ht="15" customHeight="1" x14ac:dyDescent="0.25">
      <c r="A4" s="285" t="s">
        <v>2</v>
      </c>
      <c r="B4" s="286"/>
      <c r="D4" s="287"/>
      <c r="E4" s="288"/>
      <c r="F4" s="287"/>
      <c r="G4" s="287"/>
      <c r="H4" s="287"/>
      <c r="I4" s="287"/>
      <c r="J4" s="289"/>
    </row>
    <row r="5" spans="1:27" ht="15" customHeight="1" x14ac:dyDescent="0.25">
      <c r="A5" s="290" t="s">
        <v>261</v>
      </c>
      <c r="B5" s="286"/>
      <c r="D5" s="287"/>
      <c r="E5" s="288"/>
      <c r="F5" s="287"/>
      <c r="G5" s="287"/>
      <c r="H5" s="287"/>
      <c r="I5" s="287"/>
      <c r="J5" s="289"/>
    </row>
    <row r="6" spans="1:27" ht="15" customHeight="1" x14ac:dyDescent="0.25">
      <c r="A6" s="286"/>
      <c r="B6" s="286"/>
      <c r="C6" s="285"/>
      <c r="D6" s="287"/>
      <c r="E6" s="288"/>
      <c r="F6" s="287"/>
      <c r="G6" s="287"/>
      <c r="H6" s="287"/>
      <c r="I6" s="287"/>
      <c r="J6" s="289"/>
      <c r="N6" s="365">
        <v>3</v>
      </c>
      <c r="O6" s="363">
        <f>N6+1</f>
        <v>4</v>
      </c>
      <c r="P6" s="363">
        <f t="shared" ref="P6:Q6" si="0">O6+1</f>
        <v>5</v>
      </c>
      <c r="Q6" s="363">
        <f t="shared" si="0"/>
        <v>6</v>
      </c>
    </row>
    <row r="7" spans="1:27" ht="30" x14ac:dyDescent="0.25">
      <c r="A7" s="291" t="s">
        <v>236</v>
      </c>
      <c r="B7" s="291" t="s">
        <v>233</v>
      </c>
      <c r="C7" s="291" t="s">
        <v>234</v>
      </c>
      <c r="D7" s="291" t="s">
        <v>235</v>
      </c>
      <c r="E7" s="292" t="s">
        <v>156</v>
      </c>
      <c r="F7" s="293" t="s">
        <v>11</v>
      </c>
      <c r="G7" s="293" t="s">
        <v>12</v>
      </c>
      <c r="H7" s="293" t="s">
        <v>13</v>
      </c>
      <c r="I7" s="293" t="s">
        <v>40</v>
      </c>
      <c r="J7" s="281"/>
      <c r="K7" s="367" t="s">
        <v>239</v>
      </c>
      <c r="L7" s="368" t="s">
        <v>4</v>
      </c>
      <c r="M7" s="368" t="s">
        <v>230</v>
      </c>
      <c r="N7" s="367" t="s">
        <v>11</v>
      </c>
      <c r="O7" s="367" t="s">
        <v>12</v>
      </c>
      <c r="P7" s="367" t="s">
        <v>13</v>
      </c>
      <c r="Q7" s="367" t="s">
        <v>40</v>
      </c>
      <c r="S7" s="294" t="s">
        <v>239</v>
      </c>
      <c r="T7" s="294" t="str">
        <f>L7</f>
        <v>Job Code</v>
      </c>
      <c r="U7" s="294" t="s">
        <v>299</v>
      </c>
      <c r="V7" s="294" t="s">
        <v>230</v>
      </c>
      <c r="W7" s="294" t="str">
        <f>F7</f>
        <v>Step 1</v>
      </c>
      <c r="X7" s="294" t="str">
        <f>G7</f>
        <v>Step 2</v>
      </c>
      <c r="Y7" s="294" t="str">
        <f>H7</f>
        <v>Step 3</v>
      </c>
      <c r="Z7" s="294" t="str">
        <f>I7</f>
        <v>Step 4</v>
      </c>
      <c r="AA7" s="279"/>
    </row>
    <row r="8" spans="1:27" ht="15" customHeight="1" x14ac:dyDescent="0.25">
      <c r="A8" s="295" t="s">
        <v>231</v>
      </c>
      <c r="B8" s="296" t="s">
        <v>232</v>
      </c>
      <c r="C8" s="295" t="s">
        <v>17</v>
      </c>
      <c r="D8" s="295" t="s">
        <v>14</v>
      </c>
      <c r="E8" s="279" t="s">
        <v>16</v>
      </c>
      <c r="F8" s="298">
        <f>N8</f>
        <v>35.789940374999993</v>
      </c>
      <c r="G8" s="298">
        <f t="shared" ref="G8:I8" si="1">O8</f>
        <v>36.871930374999991</v>
      </c>
      <c r="H8" s="298">
        <f t="shared" si="1"/>
        <v>37.964324124999997</v>
      </c>
      <c r="I8" s="298">
        <f t="shared" si="1"/>
        <v>39.109776999999994</v>
      </c>
      <c r="J8" s="281"/>
      <c r="K8" s="363" t="s">
        <v>243</v>
      </c>
      <c r="L8" s="366" t="str">
        <f>D8</f>
        <v>04540C</v>
      </c>
      <c r="M8" s="366" t="str">
        <f>E8</f>
        <v>Foreman Bridge Maintenance</v>
      </c>
      <c r="N8" s="369">
        <f t="shared" ref="N8:Q20" si="2">IF($K8="Y",VLOOKUP($L8,Data2021,N$6,0)*PercIncr2022,VLOOKUP($L8,Data2021,N$6,0))</f>
        <v>35.789940374999993</v>
      </c>
      <c r="O8" s="369">
        <f t="shared" si="2"/>
        <v>36.871930374999991</v>
      </c>
      <c r="P8" s="369">
        <f t="shared" si="2"/>
        <v>37.964324124999997</v>
      </c>
      <c r="Q8" s="369">
        <f t="shared" si="2"/>
        <v>39.109776999999994</v>
      </c>
      <c r="S8" s="270" t="str">
        <f>K8</f>
        <v>Y</v>
      </c>
      <c r="T8" s="271" t="str">
        <f t="shared" ref="T8:T20" si="3">D8</f>
        <v>04540C</v>
      </c>
      <c r="U8" s="385" t="str">
        <f t="shared" ref="U8:U20" si="4">B8</f>
        <v>05</v>
      </c>
      <c r="V8" s="271" t="str">
        <f t="shared" ref="V8:V20" si="5">E8</f>
        <v>Foreman Bridge Maintenance</v>
      </c>
      <c r="W8" s="386">
        <f t="shared" ref="W8:W20" si="6">ROUND(N8,3)</f>
        <v>35.79</v>
      </c>
      <c r="X8" s="386">
        <f t="shared" ref="X8:X20" si="7">ROUND(O8,3)</f>
        <v>36.872</v>
      </c>
      <c r="Y8" s="386">
        <f t="shared" ref="Y8:Y20" si="8">ROUND(P8,3)</f>
        <v>37.963999999999999</v>
      </c>
      <c r="Z8" s="386">
        <f t="shared" ref="Z8:Z20" si="9">ROUND(Q8,3)</f>
        <v>39.11</v>
      </c>
      <c r="AA8" s="279"/>
    </row>
    <row r="9" spans="1:27" ht="15" customHeight="1" x14ac:dyDescent="0.25">
      <c r="A9" s="295" t="s">
        <v>231</v>
      </c>
      <c r="B9" s="296" t="s">
        <v>232</v>
      </c>
      <c r="C9" s="295" t="s">
        <v>17</v>
      </c>
      <c r="D9" s="295" t="s">
        <v>165</v>
      </c>
      <c r="E9" s="279" t="s">
        <v>166</v>
      </c>
      <c r="F9" s="298">
        <f t="shared" ref="F9:F20" si="10">N9</f>
        <v>35.789940374999993</v>
      </c>
      <c r="G9" s="298">
        <f t="shared" ref="G9:G20" si="11">O9</f>
        <v>36.871930374999991</v>
      </c>
      <c r="H9" s="298">
        <f t="shared" ref="H9:H20" si="12">P9</f>
        <v>37.964324124999997</v>
      </c>
      <c r="I9" s="298">
        <f t="shared" ref="I9:I20" si="13">Q9</f>
        <v>39.109776999999994</v>
      </c>
      <c r="J9" s="281"/>
      <c r="K9" s="363" t="s">
        <v>243</v>
      </c>
      <c r="L9" s="366" t="str">
        <f t="shared" ref="L9:M20" si="14">D9</f>
        <v>04585C</v>
      </c>
      <c r="M9" s="366" t="str">
        <f t="shared" si="14"/>
        <v>Foreman Construction Maintenance Grounds</v>
      </c>
      <c r="N9" s="369">
        <f t="shared" si="2"/>
        <v>35.789940374999993</v>
      </c>
      <c r="O9" s="369">
        <f t="shared" si="2"/>
        <v>36.871930374999991</v>
      </c>
      <c r="P9" s="369">
        <f t="shared" si="2"/>
        <v>37.964324124999997</v>
      </c>
      <c r="Q9" s="369">
        <f t="shared" si="2"/>
        <v>39.109776999999994</v>
      </c>
      <c r="S9" s="270" t="str">
        <f t="shared" ref="S9:S20" si="15">K9</f>
        <v>Y</v>
      </c>
      <c r="T9" s="271" t="str">
        <f t="shared" si="3"/>
        <v>04585C</v>
      </c>
      <c r="U9" s="385" t="str">
        <f t="shared" si="4"/>
        <v>05</v>
      </c>
      <c r="V9" s="271" t="str">
        <f t="shared" si="5"/>
        <v>Foreman Construction Maintenance Grounds</v>
      </c>
      <c r="W9" s="386">
        <f t="shared" si="6"/>
        <v>35.79</v>
      </c>
      <c r="X9" s="386">
        <f t="shared" si="7"/>
        <v>36.872</v>
      </c>
      <c r="Y9" s="386">
        <f t="shared" si="8"/>
        <v>37.963999999999999</v>
      </c>
      <c r="Z9" s="386">
        <f t="shared" si="9"/>
        <v>39.11</v>
      </c>
      <c r="AA9" s="279"/>
    </row>
    <row r="10" spans="1:27" ht="15" customHeight="1" x14ac:dyDescent="0.25">
      <c r="A10" s="295" t="s">
        <v>231</v>
      </c>
      <c r="B10" s="296" t="s">
        <v>232</v>
      </c>
      <c r="C10" s="295" t="s">
        <v>17</v>
      </c>
      <c r="D10" s="295" t="s">
        <v>18</v>
      </c>
      <c r="E10" s="279" t="s">
        <v>19</v>
      </c>
      <c r="F10" s="298">
        <f t="shared" si="10"/>
        <v>35.789940374999993</v>
      </c>
      <c r="G10" s="298">
        <f t="shared" si="11"/>
        <v>36.871930374999991</v>
      </c>
      <c r="H10" s="298">
        <f t="shared" si="12"/>
        <v>37.964324124999997</v>
      </c>
      <c r="I10" s="298">
        <f t="shared" si="13"/>
        <v>39.109776999999994</v>
      </c>
      <c r="J10" s="281"/>
      <c r="K10" s="363" t="s">
        <v>243</v>
      </c>
      <c r="L10" s="366" t="str">
        <f t="shared" si="14"/>
        <v>04590C</v>
      </c>
      <c r="M10" s="366" t="str">
        <f t="shared" si="14"/>
        <v>Foreman Construction/Maintenance Transportation</v>
      </c>
      <c r="N10" s="369">
        <f t="shared" si="2"/>
        <v>35.789940374999993</v>
      </c>
      <c r="O10" s="369">
        <f t="shared" si="2"/>
        <v>36.871930374999991</v>
      </c>
      <c r="P10" s="369">
        <f t="shared" si="2"/>
        <v>37.964324124999997</v>
      </c>
      <c r="Q10" s="369">
        <f t="shared" si="2"/>
        <v>39.109776999999994</v>
      </c>
      <c r="S10" s="270" t="str">
        <f t="shared" si="15"/>
        <v>Y</v>
      </c>
      <c r="T10" s="271" t="str">
        <f t="shared" si="3"/>
        <v>04590C</v>
      </c>
      <c r="U10" s="385" t="str">
        <f t="shared" si="4"/>
        <v>05</v>
      </c>
      <c r="V10" s="271" t="str">
        <f t="shared" si="5"/>
        <v>Foreman Construction/Maintenance Transportation</v>
      </c>
      <c r="W10" s="386">
        <f t="shared" si="6"/>
        <v>35.79</v>
      </c>
      <c r="X10" s="386">
        <f t="shared" si="7"/>
        <v>36.872</v>
      </c>
      <c r="Y10" s="386">
        <f t="shared" si="8"/>
        <v>37.963999999999999</v>
      </c>
      <c r="Z10" s="386">
        <f t="shared" si="9"/>
        <v>39.11</v>
      </c>
      <c r="AA10" s="279"/>
    </row>
    <row r="11" spans="1:27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22</v>
      </c>
      <c r="E11" s="279" t="s">
        <v>23</v>
      </c>
      <c r="F11" s="298">
        <f t="shared" si="10"/>
        <v>35.789940374999993</v>
      </c>
      <c r="G11" s="298">
        <f t="shared" si="11"/>
        <v>36.871930374999991</v>
      </c>
      <c r="H11" s="298">
        <f t="shared" si="12"/>
        <v>37.964324124999997</v>
      </c>
      <c r="I11" s="298">
        <f t="shared" si="13"/>
        <v>39.109776999999994</v>
      </c>
      <c r="J11" s="281"/>
      <c r="K11" s="363" t="s">
        <v>243</v>
      </c>
      <c r="L11" s="366" t="str">
        <f t="shared" si="14"/>
        <v>04800C</v>
      </c>
      <c r="M11" s="366" t="str">
        <f t="shared" si="14"/>
        <v>Foreman Parking Meter Services</v>
      </c>
      <c r="N11" s="369">
        <f t="shared" si="2"/>
        <v>35.789940374999993</v>
      </c>
      <c r="O11" s="369">
        <f t="shared" si="2"/>
        <v>36.871930374999991</v>
      </c>
      <c r="P11" s="369">
        <f t="shared" si="2"/>
        <v>37.964324124999997</v>
      </c>
      <c r="Q11" s="369">
        <f t="shared" si="2"/>
        <v>39.109776999999994</v>
      </c>
      <c r="S11" s="270" t="str">
        <f t="shared" si="15"/>
        <v>Y</v>
      </c>
      <c r="T11" s="271" t="str">
        <f t="shared" si="3"/>
        <v>04800C</v>
      </c>
      <c r="U11" s="385" t="str">
        <f t="shared" si="4"/>
        <v>05</v>
      </c>
      <c r="V11" s="271" t="str">
        <f t="shared" si="5"/>
        <v>Foreman Parking Meter Services</v>
      </c>
      <c r="W11" s="386">
        <f t="shared" si="6"/>
        <v>35.79</v>
      </c>
      <c r="X11" s="386">
        <f t="shared" si="7"/>
        <v>36.872</v>
      </c>
      <c r="Y11" s="386">
        <f t="shared" si="8"/>
        <v>37.963999999999999</v>
      </c>
      <c r="Z11" s="386">
        <f t="shared" si="9"/>
        <v>39.11</v>
      </c>
      <c r="AA11" s="279"/>
    </row>
    <row r="12" spans="1:27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24</v>
      </c>
      <c r="E12" s="279" t="s">
        <v>25</v>
      </c>
      <c r="F12" s="298">
        <f t="shared" si="10"/>
        <v>35.789940374999993</v>
      </c>
      <c r="G12" s="298">
        <f t="shared" si="11"/>
        <v>36.871930374999991</v>
      </c>
      <c r="H12" s="298">
        <f t="shared" si="12"/>
        <v>37.964324124999997</v>
      </c>
      <c r="I12" s="298">
        <f t="shared" si="13"/>
        <v>39.109776999999994</v>
      </c>
      <c r="J12" s="281"/>
      <c r="K12" s="363" t="s">
        <v>243</v>
      </c>
      <c r="L12" s="366" t="str">
        <f t="shared" si="14"/>
        <v>04810C</v>
      </c>
      <c r="M12" s="366" t="str">
        <f t="shared" si="14"/>
        <v>Foreman Paving Construction</v>
      </c>
      <c r="N12" s="369">
        <f t="shared" si="2"/>
        <v>35.789940374999993</v>
      </c>
      <c r="O12" s="369">
        <f t="shared" si="2"/>
        <v>36.871930374999991</v>
      </c>
      <c r="P12" s="369">
        <f t="shared" si="2"/>
        <v>37.964324124999997</v>
      </c>
      <c r="Q12" s="369">
        <f t="shared" si="2"/>
        <v>39.109776999999994</v>
      </c>
      <c r="S12" s="270" t="str">
        <f t="shared" si="15"/>
        <v>Y</v>
      </c>
      <c r="T12" s="271" t="str">
        <f t="shared" si="3"/>
        <v>04810C</v>
      </c>
      <c r="U12" s="385" t="str">
        <f t="shared" si="4"/>
        <v>05</v>
      </c>
      <c r="V12" s="271" t="str">
        <f t="shared" si="5"/>
        <v>Foreman Paving Construction</v>
      </c>
      <c r="W12" s="386">
        <f t="shared" si="6"/>
        <v>35.79</v>
      </c>
      <c r="X12" s="386">
        <f t="shared" si="7"/>
        <v>36.872</v>
      </c>
      <c r="Y12" s="386">
        <f t="shared" si="8"/>
        <v>37.963999999999999</v>
      </c>
      <c r="Z12" s="386">
        <f t="shared" si="9"/>
        <v>39.11</v>
      </c>
      <c r="AA12" s="279"/>
    </row>
    <row r="13" spans="1:27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26</v>
      </c>
      <c r="E13" s="279" t="s">
        <v>27</v>
      </c>
      <c r="F13" s="298">
        <f t="shared" si="10"/>
        <v>35.789940374999993</v>
      </c>
      <c r="G13" s="298">
        <f t="shared" si="11"/>
        <v>36.871930374999991</v>
      </c>
      <c r="H13" s="298">
        <f t="shared" si="12"/>
        <v>37.964324124999997</v>
      </c>
      <c r="I13" s="298">
        <f t="shared" si="13"/>
        <v>39.109776999999994</v>
      </c>
      <c r="J13" s="281"/>
      <c r="K13" s="363" t="s">
        <v>243</v>
      </c>
      <c r="L13" s="366" t="str">
        <f t="shared" si="14"/>
        <v>04890C</v>
      </c>
      <c r="M13" s="366" t="str">
        <f t="shared" si="14"/>
        <v>Foreman Ramp Repair &amp; Restoration</v>
      </c>
      <c r="N13" s="369">
        <f t="shared" si="2"/>
        <v>35.789940374999993</v>
      </c>
      <c r="O13" s="369">
        <f t="shared" si="2"/>
        <v>36.871930374999991</v>
      </c>
      <c r="P13" s="369">
        <f t="shared" si="2"/>
        <v>37.964324124999997</v>
      </c>
      <c r="Q13" s="369">
        <f t="shared" si="2"/>
        <v>39.109776999999994</v>
      </c>
      <c r="S13" s="270" t="str">
        <f t="shared" si="15"/>
        <v>Y</v>
      </c>
      <c r="T13" s="271" t="str">
        <f t="shared" si="3"/>
        <v>04890C</v>
      </c>
      <c r="U13" s="385" t="str">
        <f t="shared" si="4"/>
        <v>05</v>
      </c>
      <c r="V13" s="271" t="str">
        <f t="shared" si="5"/>
        <v>Foreman Ramp Repair &amp; Restoration</v>
      </c>
      <c r="W13" s="386">
        <f t="shared" si="6"/>
        <v>35.79</v>
      </c>
      <c r="X13" s="386">
        <f t="shared" si="7"/>
        <v>36.872</v>
      </c>
      <c r="Y13" s="386">
        <f t="shared" si="8"/>
        <v>37.963999999999999</v>
      </c>
      <c r="Z13" s="386">
        <f t="shared" si="9"/>
        <v>39.11</v>
      </c>
      <c r="AA13" s="279"/>
    </row>
    <row r="14" spans="1:27" ht="15" customHeight="1" x14ac:dyDescent="0.25">
      <c r="A14" s="295" t="s">
        <v>231</v>
      </c>
      <c r="B14" s="296" t="s">
        <v>232</v>
      </c>
      <c r="C14" s="295" t="s">
        <v>17</v>
      </c>
      <c r="D14" s="295" t="s">
        <v>28</v>
      </c>
      <c r="E14" s="279" t="s">
        <v>29</v>
      </c>
      <c r="F14" s="298">
        <f t="shared" si="10"/>
        <v>35.789940374999993</v>
      </c>
      <c r="G14" s="298">
        <f t="shared" si="11"/>
        <v>36.871930374999991</v>
      </c>
      <c r="H14" s="298">
        <f t="shared" si="12"/>
        <v>37.964324124999997</v>
      </c>
      <c r="I14" s="298">
        <f t="shared" si="13"/>
        <v>39.109776999999994</v>
      </c>
      <c r="J14" s="281"/>
      <c r="K14" s="363" t="s">
        <v>243</v>
      </c>
      <c r="L14" s="366" t="str">
        <f t="shared" si="14"/>
        <v>04910C</v>
      </c>
      <c r="M14" s="366" t="str">
        <f t="shared" si="14"/>
        <v>Foreman Sewer Construction</v>
      </c>
      <c r="N14" s="369">
        <f t="shared" si="2"/>
        <v>35.789940374999993</v>
      </c>
      <c r="O14" s="369">
        <f t="shared" si="2"/>
        <v>36.871930374999991</v>
      </c>
      <c r="P14" s="369">
        <f t="shared" si="2"/>
        <v>37.964324124999997</v>
      </c>
      <c r="Q14" s="369">
        <f t="shared" si="2"/>
        <v>39.109776999999994</v>
      </c>
      <c r="S14" s="270" t="str">
        <f t="shared" si="15"/>
        <v>Y</v>
      </c>
      <c r="T14" s="271" t="str">
        <f t="shared" si="3"/>
        <v>04910C</v>
      </c>
      <c r="U14" s="385" t="str">
        <f t="shared" si="4"/>
        <v>05</v>
      </c>
      <c r="V14" s="271" t="str">
        <f t="shared" si="5"/>
        <v>Foreman Sewer Construction</v>
      </c>
      <c r="W14" s="386">
        <f t="shared" si="6"/>
        <v>35.79</v>
      </c>
      <c r="X14" s="386">
        <f t="shared" si="7"/>
        <v>36.872</v>
      </c>
      <c r="Y14" s="386">
        <f t="shared" si="8"/>
        <v>37.963999999999999</v>
      </c>
      <c r="Z14" s="386">
        <f t="shared" si="9"/>
        <v>39.11</v>
      </c>
      <c r="AA14" s="279"/>
    </row>
    <row r="15" spans="1:27" ht="15" customHeight="1" x14ac:dyDescent="0.25">
      <c r="A15" s="295" t="s">
        <v>231</v>
      </c>
      <c r="B15" s="296" t="s">
        <v>232</v>
      </c>
      <c r="C15" s="295" t="s">
        <v>17</v>
      </c>
      <c r="D15" s="295" t="s">
        <v>31</v>
      </c>
      <c r="E15" s="279" t="s">
        <v>32</v>
      </c>
      <c r="F15" s="298">
        <f t="shared" si="10"/>
        <v>35.789940374999993</v>
      </c>
      <c r="G15" s="298">
        <f t="shared" si="11"/>
        <v>36.871930374999991</v>
      </c>
      <c r="H15" s="298">
        <f t="shared" si="12"/>
        <v>37.964324124999997</v>
      </c>
      <c r="I15" s="298">
        <f t="shared" si="13"/>
        <v>39.109776999999994</v>
      </c>
      <c r="J15" s="281"/>
      <c r="K15" s="363" t="s">
        <v>243</v>
      </c>
      <c r="L15" s="366" t="str">
        <f t="shared" si="14"/>
        <v>04920C</v>
      </c>
      <c r="M15" s="366" t="str">
        <f t="shared" si="14"/>
        <v>Foreman Sewer Maintenance</v>
      </c>
      <c r="N15" s="369">
        <f t="shared" si="2"/>
        <v>35.789940374999993</v>
      </c>
      <c r="O15" s="369">
        <f t="shared" si="2"/>
        <v>36.871930374999991</v>
      </c>
      <c r="P15" s="369">
        <f t="shared" si="2"/>
        <v>37.964324124999997</v>
      </c>
      <c r="Q15" s="369">
        <f t="shared" si="2"/>
        <v>39.109776999999994</v>
      </c>
      <c r="S15" s="270" t="str">
        <f t="shared" si="15"/>
        <v>Y</v>
      </c>
      <c r="T15" s="271" t="str">
        <f t="shared" si="3"/>
        <v>04920C</v>
      </c>
      <c r="U15" s="385" t="str">
        <f t="shared" si="4"/>
        <v>05</v>
      </c>
      <c r="V15" s="271" t="str">
        <f t="shared" si="5"/>
        <v>Foreman Sewer Maintenance</v>
      </c>
      <c r="W15" s="386">
        <f t="shared" si="6"/>
        <v>35.79</v>
      </c>
      <c r="X15" s="386">
        <f t="shared" si="7"/>
        <v>36.872</v>
      </c>
      <c r="Y15" s="386">
        <f t="shared" si="8"/>
        <v>37.963999999999999</v>
      </c>
      <c r="Z15" s="386">
        <f t="shared" si="9"/>
        <v>39.11</v>
      </c>
      <c r="AA15" s="279"/>
    </row>
    <row r="16" spans="1:27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149</v>
      </c>
      <c r="E16" s="279" t="s">
        <v>30</v>
      </c>
      <c r="F16" s="298">
        <f t="shared" si="10"/>
        <v>35.789940374999993</v>
      </c>
      <c r="G16" s="298">
        <f t="shared" si="11"/>
        <v>36.871930374999991</v>
      </c>
      <c r="H16" s="298">
        <f t="shared" si="12"/>
        <v>37.964324124999997</v>
      </c>
      <c r="I16" s="298">
        <f t="shared" si="13"/>
        <v>39.109776999999994</v>
      </c>
      <c r="J16" s="281"/>
      <c r="K16" s="363" t="s">
        <v>243</v>
      </c>
      <c r="L16" s="366" t="str">
        <f t="shared" si="14"/>
        <v>04915C</v>
      </c>
      <c r="M16" s="366" t="str">
        <f t="shared" si="14"/>
        <v>Foreman Sewer Construction &amp; Maintenance</v>
      </c>
      <c r="N16" s="369">
        <f t="shared" si="2"/>
        <v>35.789940374999993</v>
      </c>
      <c r="O16" s="369">
        <f t="shared" si="2"/>
        <v>36.871930374999991</v>
      </c>
      <c r="P16" s="369">
        <f t="shared" si="2"/>
        <v>37.964324124999997</v>
      </c>
      <c r="Q16" s="369">
        <f t="shared" si="2"/>
        <v>39.109776999999994</v>
      </c>
      <c r="S16" s="270" t="str">
        <f t="shared" si="15"/>
        <v>Y</v>
      </c>
      <c r="T16" s="271" t="str">
        <f t="shared" si="3"/>
        <v>04915C</v>
      </c>
      <c r="U16" s="385" t="str">
        <f t="shared" si="4"/>
        <v>05</v>
      </c>
      <c r="V16" s="271" t="str">
        <f t="shared" si="5"/>
        <v>Foreman Sewer Construction &amp; Maintenance</v>
      </c>
      <c r="W16" s="386">
        <f t="shared" si="6"/>
        <v>35.79</v>
      </c>
      <c r="X16" s="386">
        <f t="shared" si="7"/>
        <v>36.872</v>
      </c>
      <c r="Y16" s="386">
        <f t="shared" si="8"/>
        <v>37.963999999999999</v>
      </c>
      <c r="Z16" s="386">
        <f t="shared" si="9"/>
        <v>39.11</v>
      </c>
      <c r="AA16" s="279"/>
    </row>
    <row r="17" spans="1:28" ht="15" customHeight="1" x14ac:dyDescent="0.25">
      <c r="A17" s="295" t="s">
        <v>231</v>
      </c>
      <c r="B17" s="296" t="s">
        <v>232</v>
      </c>
      <c r="C17" s="295" t="s">
        <v>17</v>
      </c>
      <c r="D17" s="295" t="s">
        <v>148</v>
      </c>
      <c r="E17" s="279" t="s">
        <v>150</v>
      </c>
      <c r="F17" s="298">
        <f t="shared" si="10"/>
        <v>35.789940374999993</v>
      </c>
      <c r="G17" s="298">
        <f t="shared" si="11"/>
        <v>36.871930374999991</v>
      </c>
      <c r="H17" s="298">
        <f t="shared" si="12"/>
        <v>37.964324124999997</v>
      </c>
      <c r="I17" s="298">
        <f t="shared" si="13"/>
        <v>39.109776999999994</v>
      </c>
      <c r="J17" s="281"/>
      <c r="K17" s="363" t="s">
        <v>243</v>
      </c>
      <c r="L17" s="366" t="str">
        <f t="shared" si="14"/>
        <v>04925C</v>
      </c>
      <c r="M17" s="366" t="str">
        <f t="shared" si="14"/>
        <v>Foreman Storm Sewer Infrastructure</v>
      </c>
      <c r="N17" s="369">
        <f t="shared" si="2"/>
        <v>35.789940374999993</v>
      </c>
      <c r="O17" s="369">
        <f t="shared" si="2"/>
        <v>36.871930374999991</v>
      </c>
      <c r="P17" s="369">
        <f t="shared" si="2"/>
        <v>37.964324124999997</v>
      </c>
      <c r="Q17" s="369">
        <f t="shared" si="2"/>
        <v>39.109776999999994</v>
      </c>
      <c r="S17" s="270" t="str">
        <f t="shared" si="15"/>
        <v>Y</v>
      </c>
      <c r="T17" s="271" t="str">
        <f t="shared" si="3"/>
        <v>04925C</v>
      </c>
      <c r="U17" s="385" t="str">
        <f t="shared" si="4"/>
        <v>05</v>
      </c>
      <c r="V17" s="271" t="str">
        <f t="shared" si="5"/>
        <v>Foreman Storm Sewer Infrastructure</v>
      </c>
      <c r="W17" s="386">
        <f t="shared" si="6"/>
        <v>35.79</v>
      </c>
      <c r="X17" s="386">
        <f t="shared" si="7"/>
        <v>36.872</v>
      </c>
      <c r="Y17" s="386">
        <f t="shared" si="8"/>
        <v>37.963999999999999</v>
      </c>
      <c r="Z17" s="386">
        <f t="shared" si="9"/>
        <v>39.11</v>
      </c>
      <c r="AA17" s="279"/>
    </row>
    <row r="18" spans="1:28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33</v>
      </c>
      <c r="E18" s="279" t="s">
        <v>139</v>
      </c>
      <c r="F18" s="298">
        <f t="shared" si="10"/>
        <v>35.789940374999993</v>
      </c>
      <c r="G18" s="298">
        <f t="shared" si="11"/>
        <v>36.871930374999991</v>
      </c>
      <c r="H18" s="298">
        <f t="shared" si="12"/>
        <v>37.964324124999997</v>
      </c>
      <c r="I18" s="298">
        <f t="shared" si="13"/>
        <v>39.109776999999994</v>
      </c>
      <c r="J18" s="281"/>
      <c r="K18" s="363" t="s">
        <v>243</v>
      </c>
      <c r="L18" s="366" t="str">
        <f t="shared" si="14"/>
        <v>04960C</v>
      </c>
      <c r="M18" s="366" t="str">
        <f t="shared" si="14"/>
        <v>Foreman Solid Waste-Recycling</v>
      </c>
      <c r="N18" s="369">
        <f t="shared" si="2"/>
        <v>35.789940374999993</v>
      </c>
      <c r="O18" s="369">
        <f t="shared" si="2"/>
        <v>36.871930374999991</v>
      </c>
      <c r="P18" s="369">
        <f t="shared" si="2"/>
        <v>37.964324124999997</v>
      </c>
      <c r="Q18" s="369">
        <f t="shared" si="2"/>
        <v>39.109776999999994</v>
      </c>
      <c r="S18" s="270" t="str">
        <f t="shared" si="15"/>
        <v>Y</v>
      </c>
      <c r="T18" s="271" t="str">
        <f t="shared" si="3"/>
        <v>04960C</v>
      </c>
      <c r="U18" s="385" t="str">
        <f t="shared" si="4"/>
        <v>05</v>
      </c>
      <c r="V18" s="271" t="str">
        <f t="shared" si="5"/>
        <v>Foreman Solid Waste-Recycling</v>
      </c>
      <c r="W18" s="386">
        <f t="shared" si="6"/>
        <v>35.79</v>
      </c>
      <c r="X18" s="386">
        <f t="shared" si="7"/>
        <v>36.872</v>
      </c>
      <c r="Y18" s="386">
        <f t="shared" si="8"/>
        <v>37.963999999999999</v>
      </c>
      <c r="Z18" s="386">
        <f t="shared" si="9"/>
        <v>39.11</v>
      </c>
      <c r="AA18" s="279"/>
    </row>
    <row r="19" spans="1:28" ht="15" customHeight="1" x14ac:dyDescent="0.25">
      <c r="A19" s="295" t="s">
        <v>231</v>
      </c>
      <c r="B19" s="296" t="s">
        <v>232</v>
      </c>
      <c r="C19" s="295" t="s">
        <v>17</v>
      </c>
      <c r="D19" s="295" t="s">
        <v>35</v>
      </c>
      <c r="E19" s="279" t="s">
        <v>36</v>
      </c>
      <c r="F19" s="298">
        <f t="shared" si="10"/>
        <v>35.789940374999993</v>
      </c>
      <c r="G19" s="298">
        <f t="shared" si="11"/>
        <v>36.871930374999991</v>
      </c>
      <c r="H19" s="298">
        <f t="shared" si="12"/>
        <v>37.964324124999997</v>
      </c>
      <c r="I19" s="298">
        <f t="shared" si="13"/>
        <v>39.109776999999994</v>
      </c>
      <c r="J19" s="281"/>
      <c r="K19" s="363" t="s">
        <v>243</v>
      </c>
      <c r="L19" s="366" t="str">
        <f t="shared" si="14"/>
        <v>04980C</v>
      </c>
      <c r="M19" s="366" t="str">
        <f t="shared" si="14"/>
        <v>Foreman Street Maintenance &amp; Repair</v>
      </c>
      <c r="N19" s="369">
        <f t="shared" si="2"/>
        <v>35.789940374999993</v>
      </c>
      <c r="O19" s="369">
        <f t="shared" si="2"/>
        <v>36.871930374999991</v>
      </c>
      <c r="P19" s="369">
        <f t="shared" si="2"/>
        <v>37.964324124999997</v>
      </c>
      <c r="Q19" s="369">
        <f t="shared" si="2"/>
        <v>39.109776999999994</v>
      </c>
      <c r="S19" s="270" t="str">
        <f t="shared" si="15"/>
        <v>Y</v>
      </c>
      <c r="T19" s="271" t="str">
        <f t="shared" si="3"/>
        <v>04980C</v>
      </c>
      <c r="U19" s="385" t="str">
        <f t="shared" si="4"/>
        <v>05</v>
      </c>
      <c r="V19" s="271" t="str">
        <f t="shared" si="5"/>
        <v>Foreman Street Maintenance &amp; Repair</v>
      </c>
      <c r="W19" s="386">
        <f t="shared" si="6"/>
        <v>35.79</v>
      </c>
      <c r="X19" s="386">
        <f t="shared" si="7"/>
        <v>36.872</v>
      </c>
      <c r="Y19" s="386">
        <f t="shared" si="8"/>
        <v>37.963999999999999</v>
      </c>
      <c r="Z19" s="386">
        <f t="shared" si="9"/>
        <v>39.11</v>
      </c>
      <c r="AA19" s="279"/>
    </row>
    <row r="20" spans="1:28" ht="15" customHeight="1" x14ac:dyDescent="0.25">
      <c r="A20" s="295" t="s">
        <v>231</v>
      </c>
      <c r="B20" s="296" t="s">
        <v>232</v>
      </c>
      <c r="C20" s="295" t="s">
        <v>17</v>
      </c>
      <c r="D20" s="295" t="s">
        <v>155</v>
      </c>
      <c r="E20" s="279" t="s">
        <v>227</v>
      </c>
      <c r="F20" s="298">
        <f t="shared" si="10"/>
        <v>35.789940374999993</v>
      </c>
      <c r="G20" s="298">
        <f t="shared" si="11"/>
        <v>36.871930374999991</v>
      </c>
      <c r="H20" s="298">
        <f t="shared" si="12"/>
        <v>37.964324124999997</v>
      </c>
      <c r="I20" s="298">
        <f t="shared" si="13"/>
        <v>39.109776999999994</v>
      </c>
      <c r="J20" s="281"/>
      <c r="K20" s="363" t="s">
        <v>243</v>
      </c>
      <c r="L20" s="366" t="str">
        <f t="shared" si="14"/>
        <v>05030C</v>
      </c>
      <c r="M20" s="366" t="str">
        <f t="shared" si="14"/>
        <v>Foreman Water Distribution System</v>
      </c>
      <c r="N20" s="369">
        <f t="shared" si="2"/>
        <v>35.789940374999993</v>
      </c>
      <c r="O20" s="369">
        <f t="shared" si="2"/>
        <v>36.871930374999991</v>
      </c>
      <c r="P20" s="369">
        <f t="shared" si="2"/>
        <v>37.964324124999997</v>
      </c>
      <c r="Q20" s="369">
        <f t="shared" si="2"/>
        <v>39.109776999999994</v>
      </c>
      <c r="S20" s="270" t="str">
        <f t="shared" si="15"/>
        <v>Y</v>
      </c>
      <c r="T20" s="271" t="str">
        <f t="shared" si="3"/>
        <v>05030C</v>
      </c>
      <c r="U20" s="385" t="str">
        <f t="shared" si="4"/>
        <v>05</v>
      </c>
      <c r="V20" s="271" t="str">
        <f t="shared" si="5"/>
        <v>Foreman Water Distribution System</v>
      </c>
      <c r="W20" s="386">
        <f t="shared" si="6"/>
        <v>35.79</v>
      </c>
      <c r="X20" s="386">
        <f t="shared" si="7"/>
        <v>36.872</v>
      </c>
      <c r="Y20" s="386">
        <f t="shared" si="8"/>
        <v>37.963999999999999</v>
      </c>
      <c r="Z20" s="386">
        <f t="shared" si="9"/>
        <v>39.11</v>
      </c>
      <c r="AA20" s="279"/>
    </row>
    <row r="21" spans="1:28" ht="15" customHeight="1" x14ac:dyDescent="0.25">
      <c r="E21" s="285" t="s">
        <v>126</v>
      </c>
      <c r="F21" s="297"/>
      <c r="G21" s="295"/>
      <c r="H21" s="295"/>
      <c r="I21" s="298"/>
      <c r="J21" s="298"/>
      <c r="K21" s="370"/>
      <c r="N21" s="371"/>
      <c r="O21" s="371"/>
      <c r="P21" s="371"/>
      <c r="Q21" s="371"/>
      <c r="Y21" s="271"/>
      <c r="Z21" s="271"/>
      <c r="AB21" s="281"/>
    </row>
    <row r="22" spans="1:28" ht="15" customHeight="1" x14ac:dyDescent="0.25">
      <c r="A22" s="299"/>
      <c r="B22" s="299"/>
      <c r="C22" s="300"/>
      <c r="D22" s="300"/>
      <c r="E22" s="301"/>
      <c r="F22" s="300"/>
      <c r="G22" s="302"/>
      <c r="H22" s="302"/>
      <c r="I22" s="302"/>
      <c r="J22" s="301"/>
      <c r="K22" s="365"/>
      <c r="S22" s="303"/>
      <c r="T22" s="303"/>
      <c r="U22" s="303"/>
      <c r="V22" s="303"/>
      <c r="W22" s="303"/>
      <c r="X22" s="303"/>
      <c r="Y22" s="387"/>
      <c r="Z22" s="387"/>
      <c r="AA22" s="279"/>
    </row>
    <row r="23" spans="1:28" ht="15" customHeight="1" x14ac:dyDescent="0.25">
      <c r="A23" s="299" t="s">
        <v>42</v>
      </c>
      <c r="B23" s="299"/>
      <c r="D23" s="300"/>
      <c r="E23" s="301"/>
      <c r="F23" s="300"/>
      <c r="G23" s="295"/>
      <c r="H23" s="295"/>
      <c r="I23" s="295"/>
      <c r="J23" s="295"/>
      <c r="T23" s="294" t="s">
        <v>300</v>
      </c>
      <c r="V23" s="294" t="s">
        <v>48</v>
      </c>
      <c r="W23" s="294" t="s">
        <v>301</v>
      </c>
    </row>
    <row r="24" spans="1:28" ht="15" customHeight="1" x14ac:dyDescent="0.25">
      <c r="A24" s="305" t="str">
        <f>"Provided that a  "&amp;TEXT(N24,"$0.000")&amp;" per hour shift differential be paid for all work shifts that have a regular start time beginning at or after"</f>
        <v>Provided that a  $1.480 per hour shift differential be paid for all work shifts that have a regular start time beginning at or after</v>
      </c>
      <c r="B24" s="306"/>
      <c r="C24" s="307"/>
      <c r="D24" s="298"/>
      <c r="E24" s="307"/>
      <c r="F24" s="309"/>
      <c r="G24" s="309"/>
      <c r="H24" s="309"/>
      <c r="I24" s="309"/>
      <c r="J24" s="309"/>
      <c r="K24" s="373" t="s">
        <v>243</v>
      </c>
      <c r="L24" s="374" t="s">
        <v>182</v>
      </c>
      <c r="M24" s="374" t="s">
        <v>181</v>
      </c>
      <c r="N24" s="369">
        <f>IF($K24="Y",VLOOKUP($L24,Data2021,N$6,0)*PercIncr2022,VLOOKUP($L24,Data2021,N$6,0))</f>
        <v>1.4804536249999998</v>
      </c>
      <c r="S24" s="270" t="str">
        <f t="shared" ref="S24:S29" si="16">K24</f>
        <v>Y</v>
      </c>
      <c r="T24" s="271" t="str">
        <f>L24</f>
        <v>CFOAM1</v>
      </c>
      <c r="V24" s="271" t="str">
        <f>M24</f>
        <v>TL-Morning Shift Premium CFO</v>
      </c>
      <c r="W24" s="386">
        <f>ROUND(N24,3)</f>
        <v>1.48</v>
      </c>
    </row>
    <row r="25" spans="1:28" ht="15" customHeight="1" x14ac:dyDescent="0.25">
      <c r="A25" s="310" t="s">
        <v>45</v>
      </c>
      <c r="B25" s="301"/>
      <c r="D25" s="311"/>
      <c r="E25" s="312"/>
      <c r="F25" s="311"/>
      <c r="G25" s="311"/>
      <c r="H25" s="311"/>
      <c r="I25" s="311"/>
      <c r="J25" s="311"/>
      <c r="K25" s="375" t="s">
        <v>243</v>
      </c>
      <c r="L25" s="374" t="s">
        <v>183</v>
      </c>
      <c r="M25" s="374" t="s">
        <v>184</v>
      </c>
      <c r="N25" s="369">
        <f>IF($K25="Y",VLOOKUP($L25,Data2021,N$6,0)*PercIncr2022,VLOOKUP($L25,Data2021,N$6,0))</f>
        <v>1.4804536249999998</v>
      </c>
      <c r="S25" s="270" t="str">
        <f t="shared" si="16"/>
        <v>Y</v>
      </c>
      <c r="T25" s="271" t="str">
        <f>L25</f>
        <v>CFOWKE</v>
      </c>
      <c r="V25" s="271" t="str">
        <f>M25</f>
        <v>TL-Weekend Shift-CFO</v>
      </c>
      <c r="W25" s="386">
        <f>ROUND(N25,3)</f>
        <v>1.48</v>
      </c>
    </row>
    <row r="26" spans="1:28" ht="15" customHeight="1" x14ac:dyDescent="0.25">
      <c r="C26" s="310"/>
      <c r="D26" s="311"/>
      <c r="E26" s="312"/>
      <c r="F26" s="311"/>
      <c r="G26" s="311"/>
      <c r="H26" s="311"/>
      <c r="I26" s="311"/>
      <c r="J26" s="311"/>
      <c r="K26" s="375" t="s">
        <v>243</v>
      </c>
      <c r="L26" s="376" t="s">
        <v>217</v>
      </c>
      <c r="M26" s="366" t="s">
        <v>218</v>
      </c>
      <c r="N26" s="369">
        <f>IF($K26="Y",VLOOKUP($L26,Data2021,N$6,0)*PercIncr2022,VLOOKUP($L26,Data2021,N$6,0))</f>
        <v>1.4804536249999998</v>
      </c>
      <c r="S26" s="270" t="str">
        <f t="shared" si="16"/>
        <v>Y</v>
      </c>
      <c r="T26" s="271" t="str">
        <f>L26</f>
        <v>CFOEVE</v>
      </c>
      <c r="V26" s="271" t="str">
        <f>M26</f>
        <v>TL-Evening Shift Premium-CFO</v>
      </c>
      <c r="W26" s="386">
        <f>ROUND(N26,3)</f>
        <v>1.48</v>
      </c>
    </row>
    <row r="27" spans="1:28" s="304" customFormat="1" ht="15" customHeight="1" x14ac:dyDescent="0.25">
      <c r="A27" s="284" t="s">
        <v>293</v>
      </c>
      <c r="B27" s="313"/>
      <c r="C27" s="314"/>
      <c r="D27" s="346"/>
      <c r="E27" s="315"/>
      <c r="F27" s="315"/>
      <c r="G27" s="315"/>
      <c r="H27" s="315"/>
      <c r="I27" s="315"/>
      <c r="J27" s="315"/>
      <c r="K27" s="377"/>
      <c r="L27" s="363"/>
      <c r="M27" s="366"/>
      <c r="N27" s="369"/>
      <c r="O27" s="363"/>
      <c r="P27" s="363"/>
      <c r="Q27" s="363"/>
      <c r="R27" s="279"/>
      <c r="S27" s="271"/>
      <c r="T27" s="271"/>
      <c r="U27" s="271"/>
      <c r="V27" s="271"/>
      <c r="W27" s="271"/>
      <c r="X27" s="271"/>
      <c r="Y27" s="384"/>
      <c r="Z27" s="384"/>
      <c r="AA27" s="281"/>
    </row>
    <row r="28" spans="1:28" s="304" customFormat="1" ht="15" customHeight="1" x14ac:dyDescent="0.25">
      <c r="A28" s="279" t="str">
        <f>"An employee will receive "&amp;TEXT(N28,"$0.000")&amp;" for each weekday the employee is “on call.” The employee will receive "&amp;TEXT(N29,"$0.000")&amp;" for each weekend day (Saturday or Sunday) or"</f>
        <v>An employee will receive $40.000 for each weekday the employee is “on call.” The employee will receive $50.000 for each weekend day (Saturday or Sunday) or</v>
      </c>
      <c r="B28" s="284"/>
      <c r="C28" s="314"/>
      <c r="D28" s="346"/>
      <c r="E28" s="315"/>
      <c r="F28" s="315"/>
      <c r="G28" s="315"/>
      <c r="H28" s="315"/>
      <c r="I28" s="315"/>
      <c r="J28" s="315"/>
      <c r="K28" s="377" t="s">
        <v>15</v>
      </c>
      <c r="L28" s="366" t="s">
        <v>219</v>
      </c>
      <c r="M28" s="366" t="s">
        <v>222</v>
      </c>
      <c r="N28" s="369">
        <v>40</v>
      </c>
      <c r="O28" s="363"/>
      <c r="P28" s="363"/>
      <c r="Q28" s="363"/>
      <c r="R28" s="279"/>
      <c r="S28" s="270" t="str">
        <f t="shared" si="16"/>
        <v>N</v>
      </c>
      <c r="T28" s="271" t="str">
        <f>L28</f>
        <v>CFOCDY</v>
      </c>
      <c r="U28" s="271"/>
      <c r="V28" s="271" t="str">
        <f>M28</f>
        <v>TL-On call by the day-CFO</v>
      </c>
      <c r="W28" s="386">
        <f>ROUND(N28,3)</f>
        <v>40</v>
      </c>
      <c r="X28" s="271"/>
      <c r="Y28" s="384"/>
      <c r="Z28" s="384"/>
      <c r="AA28" s="281"/>
    </row>
    <row r="29" spans="1:28" s="304" customFormat="1" ht="15" customHeight="1" x14ac:dyDescent="0.25">
      <c r="A29" s="279" t="s">
        <v>244</v>
      </c>
      <c r="B29" s="316"/>
      <c r="D29" s="346"/>
      <c r="E29" s="315"/>
      <c r="F29" s="315"/>
      <c r="G29" s="315"/>
      <c r="H29" s="315"/>
      <c r="I29" s="315"/>
      <c r="J29" s="315"/>
      <c r="K29" s="377" t="s">
        <v>15</v>
      </c>
      <c r="L29" s="366" t="s">
        <v>220</v>
      </c>
      <c r="M29" s="366" t="s">
        <v>223</v>
      </c>
      <c r="N29" s="369">
        <v>50</v>
      </c>
      <c r="O29" s="363"/>
      <c r="P29" s="363"/>
      <c r="Q29" s="363"/>
      <c r="R29" s="279"/>
      <c r="S29" s="270" t="str">
        <f t="shared" si="16"/>
        <v>N</v>
      </c>
      <c r="T29" s="271" t="str">
        <f>L29</f>
        <v>CFOCWE</v>
      </c>
      <c r="U29" s="271"/>
      <c r="V29" s="271" t="str">
        <f>M29</f>
        <v>TL-On call by day Weekend-CFO</v>
      </c>
      <c r="W29" s="386">
        <f>ROUND(N29,3)</f>
        <v>50</v>
      </c>
      <c r="X29" s="271"/>
      <c r="Y29" s="384"/>
      <c r="Z29" s="384"/>
      <c r="AA29" s="281"/>
    </row>
    <row r="30" spans="1:28" s="304" customFormat="1" ht="15" customHeight="1" x14ac:dyDescent="0.25">
      <c r="A30" s="279" t="s">
        <v>245</v>
      </c>
      <c r="B30" s="314"/>
      <c r="C30" s="301"/>
      <c r="D30" s="346"/>
      <c r="E30" s="315"/>
      <c r="F30" s="315"/>
      <c r="G30" s="315"/>
      <c r="H30" s="315"/>
      <c r="I30" s="315"/>
      <c r="J30" s="315"/>
      <c r="K30" s="377"/>
      <c r="L30" s="366"/>
      <c r="M30" s="366"/>
      <c r="N30" s="369"/>
      <c r="O30" s="363"/>
      <c r="P30" s="363"/>
      <c r="Q30" s="363"/>
      <c r="R30" s="279"/>
      <c r="S30" s="271"/>
      <c r="T30" s="271"/>
      <c r="U30" s="271"/>
      <c r="V30" s="271"/>
      <c r="W30" s="271"/>
      <c r="X30" s="271"/>
      <c r="Y30" s="384"/>
      <c r="Z30" s="384"/>
      <c r="AA30" s="281"/>
    </row>
    <row r="31" spans="1:28" s="301" customFormat="1" ht="15" customHeight="1" x14ac:dyDescent="0.25">
      <c r="C31" s="310"/>
      <c r="D31" s="311"/>
      <c r="E31" s="312"/>
      <c r="F31" s="311"/>
      <c r="G31" s="311"/>
      <c r="H31" s="311"/>
      <c r="I31" s="311"/>
      <c r="J31" s="311"/>
      <c r="K31" s="375"/>
      <c r="L31" s="376"/>
      <c r="M31" s="366"/>
      <c r="N31" s="369"/>
      <c r="O31" s="365"/>
      <c r="P31" s="365"/>
      <c r="Q31" s="365"/>
      <c r="S31" s="270"/>
      <c r="T31" s="271"/>
      <c r="U31" s="271"/>
      <c r="V31" s="271"/>
      <c r="W31" s="386"/>
      <c r="X31" s="271"/>
      <c r="Y31" s="384"/>
      <c r="Z31" s="384"/>
      <c r="AA31" s="304"/>
    </row>
    <row r="32" spans="1:28" ht="15" customHeight="1" x14ac:dyDescent="0.25">
      <c r="A32" s="361" t="s">
        <v>127</v>
      </c>
      <c r="B32" s="312" t="s">
        <v>297</v>
      </c>
      <c r="D32" s="311"/>
      <c r="E32" s="312"/>
      <c r="F32" s="311"/>
      <c r="G32" s="311"/>
      <c r="H32" s="311"/>
      <c r="I32" s="311"/>
      <c r="J32" s="311"/>
      <c r="K32" s="375"/>
      <c r="N32" s="378"/>
      <c r="P32" s="379"/>
      <c r="Y32" s="388"/>
      <c r="Z32" s="388"/>
      <c r="AA32" s="289"/>
      <c r="AB32" s="289"/>
    </row>
    <row r="33" spans="1:28" s="304" customFormat="1" ht="15" customHeight="1" x14ac:dyDescent="0.25">
      <c r="A33" s="316" t="s">
        <v>240</v>
      </c>
      <c r="B33" s="362"/>
      <c r="C33" s="279"/>
      <c r="D33" s="347"/>
      <c r="E33" s="317"/>
      <c r="F33" s="317"/>
      <c r="G33" s="317"/>
      <c r="H33" s="317"/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A33" s="289"/>
      <c r="AB33" s="318"/>
    </row>
    <row r="34" spans="1:28" s="304" customFormat="1" ht="45" x14ac:dyDescent="0.25">
      <c r="A34" s="279"/>
      <c r="B34" s="319" t="s">
        <v>48</v>
      </c>
      <c r="C34" s="320"/>
      <c r="D34" s="352"/>
      <c r="E34" s="321" t="s">
        <v>50</v>
      </c>
      <c r="F34" s="321" t="s">
        <v>241</v>
      </c>
      <c r="I34" s="317"/>
      <c r="J34" s="317"/>
      <c r="K34" s="377"/>
      <c r="L34" s="363"/>
      <c r="M34" s="366"/>
      <c r="N34" s="369"/>
      <c r="O34" s="363"/>
      <c r="P34" s="363"/>
      <c r="Q34" s="363"/>
      <c r="R34" s="279"/>
      <c r="S34" s="271"/>
      <c r="T34" s="271"/>
      <c r="U34" s="271"/>
      <c r="V34" s="271"/>
      <c r="W34" s="271"/>
      <c r="X34" s="271"/>
      <c r="Y34" s="388"/>
      <c r="Z34" s="388"/>
      <c r="AA34" s="289"/>
      <c r="AB34" s="318"/>
    </row>
    <row r="35" spans="1:28" s="304" customFormat="1" ht="15" customHeight="1" x14ac:dyDescent="0.25">
      <c r="A35" s="279"/>
      <c r="B35" s="322" t="s">
        <v>52</v>
      </c>
      <c r="C35" s="317"/>
      <c r="D35" s="348"/>
      <c r="E35" s="274">
        <f>N35</f>
        <v>0.49937999999999988</v>
      </c>
      <c r="F35" s="274"/>
      <c r="I35" s="317"/>
      <c r="J35" s="317"/>
      <c r="K35" s="377" t="s">
        <v>243</v>
      </c>
      <c r="L35" s="363" t="s">
        <v>185</v>
      </c>
      <c r="M35" s="366" t="s">
        <v>186</v>
      </c>
      <c r="N35" s="369">
        <f t="shared" ref="N35:N42" si="17">IF($K35="Y",VLOOKUP($L35,Data2021,N$6,0)*PercIncr2022,VLOOKUP($L35,Data2021,N$6,0))</f>
        <v>0.49937999999999988</v>
      </c>
      <c r="O35" s="363"/>
      <c r="P35" s="363"/>
      <c r="Q35" s="363"/>
      <c r="R35" s="279"/>
      <c r="S35" s="270" t="str">
        <f t="shared" ref="S35:S42" si="18">K35</f>
        <v>Y</v>
      </c>
      <c r="T35" s="271" t="str">
        <f t="shared" ref="T35:T42" si="19">L35</f>
        <v>CFOTNL</v>
      </c>
      <c r="U35" s="271"/>
      <c r="V35" s="271" t="str">
        <f t="shared" ref="V35:V42" si="20">M35</f>
        <v>TL-Tunnel and Shaft-CFO</v>
      </c>
      <c r="W35" s="386">
        <f t="shared" ref="W35:W42" si="21">ROUND(N35,3)</f>
        <v>0.499</v>
      </c>
      <c r="X35" s="271"/>
      <c r="Y35" s="388"/>
      <c r="Z35" s="388"/>
      <c r="AA35" s="289"/>
      <c r="AB35" s="318"/>
    </row>
    <row r="36" spans="1:28" s="304" customFormat="1" ht="15" customHeight="1" x14ac:dyDescent="0.25">
      <c r="A36" s="279"/>
      <c r="B36" s="322" t="s">
        <v>53</v>
      </c>
      <c r="C36" s="323"/>
      <c r="D36" s="348"/>
      <c r="E36" s="274">
        <f>N36</f>
        <v>0.73554512499999991</v>
      </c>
      <c r="F36" s="274">
        <f>N37</f>
        <v>1.3972236249999996</v>
      </c>
      <c r="I36" s="317"/>
      <c r="J36" s="324"/>
      <c r="K36" s="380" t="s">
        <v>243</v>
      </c>
      <c r="L36" s="363" t="s">
        <v>187</v>
      </c>
      <c r="M36" s="366" t="s">
        <v>188</v>
      </c>
      <c r="N36" s="369">
        <f t="shared" si="17"/>
        <v>0.73554512499999991</v>
      </c>
      <c r="O36" s="363"/>
      <c r="P36" s="363"/>
      <c r="Q36" s="363"/>
      <c r="R36" s="279"/>
      <c r="S36" s="270" t="str">
        <f t="shared" si="18"/>
        <v>Y</v>
      </c>
      <c r="T36" s="271" t="str">
        <f t="shared" si="19"/>
        <v>CFOAB1</v>
      </c>
      <c r="U36" s="271"/>
      <c r="V36" s="271" t="str">
        <f t="shared" si="20"/>
        <v>TL-Aerial Bucket 1-CFO</v>
      </c>
      <c r="W36" s="386">
        <f t="shared" si="21"/>
        <v>0.73599999999999999</v>
      </c>
      <c r="X36" s="271"/>
      <c r="Y36" s="388"/>
      <c r="Z36" s="388"/>
      <c r="AA36" s="289"/>
      <c r="AB36" s="318"/>
    </row>
    <row r="37" spans="1:28" s="304" customFormat="1" ht="15" customHeight="1" x14ac:dyDescent="0.25">
      <c r="A37" s="279"/>
      <c r="B37" s="317" t="s">
        <v>140</v>
      </c>
      <c r="C37" s="317"/>
      <c r="D37" s="348"/>
      <c r="E37" s="274" t="s">
        <v>55</v>
      </c>
      <c r="F37" s="274">
        <f>N38</f>
        <v>1.1974716249999997</v>
      </c>
      <c r="I37" s="317"/>
      <c r="J37" s="324"/>
      <c r="K37" s="380" t="s">
        <v>243</v>
      </c>
      <c r="L37" s="363" t="s">
        <v>189</v>
      </c>
      <c r="M37" s="366" t="s">
        <v>190</v>
      </c>
      <c r="N37" s="369">
        <f t="shared" si="17"/>
        <v>1.3972236249999996</v>
      </c>
      <c r="O37" s="363"/>
      <c r="P37" s="363"/>
      <c r="Q37" s="363"/>
      <c r="R37" s="279"/>
      <c r="S37" s="270" t="str">
        <f t="shared" si="18"/>
        <v>Y</v>
      </c>
      <c r="T37" s="271" t="str">
        <f t="shared" si="19"/>
        <v>CFOAB2</v>
      </c>
      <c r="U37" s="271"/>
      <c r="V37" s="271" t="str">
        <f t="shared" si="20"/>
        <v>TL-Aerial Bucket II(&gt;50ft)-CFO</v>
      </c>
      <c r="W37" s="386">
        <f t="shared" si="21"/>
        <v>1.397</v>
      </c>
      <c r="X37" s="271"/>
      <c r="Y37" s="384"/>
      <c r="Z37" s="384"/>
      <c r="AA37" s="281"/>
    </row>
    <row r="38" spans="1:28" s="304" customFormat="1" ht="15" customHeight="1" x14ac:dyDescent="0.25">
      <c r="A38" s="279"/>
      <c r="B38" s="322" t="s">
        <v>56</v>
      </c>
      <c r="C38" s="317"/>
      <c r="D38" s="348"/>
      <c r="E38" s="274">
        <f>N39</f>
        <v>2.0589021249999995</v>
      </c>
      <c r="F38" s="274"/>
      <c r="I38" s="317"/>
      <c r="J38" s="324"/>
      <c r="K38" s="380" t="s">
        <v>243</v>
      </c>
      <c r="L38" s="363" t="s">
        <v>191</v>
      </c>
      <c r="M38" s="366" t="s">
        <v>192</v>
      </c>
      <c r="N38" s="369">
        <f t="shared" si="17"/>
        <v>1.1974716249999997</v>
      </c>
      <c r="O38" s="363"/>
      <c r="P38" s="363"/>
      <c r="Q38" s="363"/>
      <c r="R38" s="279"/>
      <c r="S38" s="270" t="str">
        <f t="shared" si="18"/>
        <v>Y</v>
      </c>
      <c r="T38" s="271" t="str">
        <f t="shared" si="19"/>
        <v>CFORSP</v>
      </c>
      <c r="U38" s="271"/>
      <c r="V38" s="271" t="str">
        <f t="shared" si="20"/>
        <v>TL-Respirator-CFO</v>
      </c>
      <c r="W38" s="386">
        <f t="shared" si="21"/>
        <v>1.1970000000000001</v>
      </c>
      <c r="X38" s="271"/>
      <c r="Y38" s="384"/>
      <c r="Z38" s="384"/>
      <c r="AA38" s="281"/>
    </row>
    <row r="39" spans="1:28" s="304" customFormat="1" ht="15" customHeight="1" x14ac:dyDescent="0.25">
      <c r="A39" s="279"/>
      <c r="B39" s="317" t="s">
        <v>57</v>
      </c>
      <c r="C39" s="317"/>
      <c r="D39" s="348"/>
      <c r="E39" s="274">
        <f>N40</f>
        <v>1.8373022499999998</v>
      </c>
      <c r="F39" s="275"/>
      <c r="I39" s="317"/>
      <c r="J39" s="324"/>
      <c r="K39" s="380" t="s">
        <v>243</v>
      </c>
      <c r="L39" s="363" t="s">
        <v>193</v>
      </c>
      <c r="M39" s="366" t="s">
        <v>194</v>
      </c>
      <c r="N39" s="369">
        <f t="shared" si="17"/>
        <v>2.0589021249999995</v>
      </c>
      <c r="O39" s="363"/>
      <c r="P39" s="363"/>
      <c r="Q39" s="363"/>
      <c r="R39" s="279"/>
      <c r="S39" s="270" t="str">
        <f t="shared" si="18"/>
        <v>Y</v>
      </c>
      <c r="T39" s="271" t="str">
        <f t="shared" si="19"/>
        <v>CFODYN</v>
      </c>
      <c r="U39" s="271"/>
      <c r="V39" s="271" t="str">
        <f t="shared" si="20"/>
        <v>TL-Miner Dynamiter-CFO</v>
      </c>
      <c r="W39" s="386">
        <f t="shared" si="21"/>
        <v>2.0590000000000002</v>
      </c>
      <c r="X39" s="271"/>
      <c r="Y39" s="384"/>
      <c r="Z39" s="384"/>
      <c r="AA39" s="281"/>
    </row>
    <row r="40" spans="1:28" s="304" customFormat="1" ht="15" customHeight="1" x14ac:dyDescent="0.25">
      <c r="A40" s="279"/>
      <c r="B40" s="317" t="s">
        <v>58</v>
      </c>
      <c r="C40" s="317"/>
      <c r="D40" s="348"/>
      <c r="E40" s="274">
        <f>N41</f>
        <v>1.1516951249999998</v>
      </c>
      <c r="F40" s="275"/>
      <c r="I40" s="317"/>
      <c r="J40" s="317"/>
      <c r="K40" s="380" t="s">
        <v>243</v>
      </c>
      <c r="L40" s="363" t="s">
        <v>195</v>
      </c>
      <c r="M40" s="366" t="s">
        <v>196</v>
      </c>
      <c r="N40" s="369">
        <f t="shared" si="17"/>
        <v>1.8373022499999998</v>
      </c>
      <c r="O40" s="363"/>
      <c r="P40" s="363"/>
      <c r="Q40" s="363"/>
      <c r="R40" s="279"/>
      <c r="S40" s="270" t="str">
        <f t="shared" si="18"/>
        <v>Y</v>
      </c>
      <c r="T40" s="271" t="str">
        <f t="shared" si="19"/>
        <v>CFOSPE</v>
      </c>
      <c r="U40" s="271"/>
      <c r="V40" s="271" t="str">
        <f t="shared" si="20"/>
        <v>TL-Special Endorsement-CFO</v>
      </c>
      <c r="W40" s="386">
        <f t="shared" si="21"/>
        <v>1.837</v>
      </c>
      <c r="X40" s="271"/>
      <c r="Y40" s="384"/>
      <c r="Z40" s="384"/>
      <c r="AA40" s="281"/>
    </row>
    <row r="41" spans="1:28" s="304" customFormat="1" ht="15" customHeight="1" x14ac:dyDescent="0.25">
      <c r="A41" s="279"/>
      <c r="B41" s="317" t="s">
        <v>59</v>
      </c>
      <c r="C41" s="317"/>
      <c r="D41" s="348"/>
      <c r="E41" s="274">
        <f>N42</f>
        <v>1.8851594999999997</v>
      </c>
      <c r="F41" s="275"/>
      <c r="I41" s="317"/>
      <c r="J41" s="317"/>
      <c r="K41" s="377" t="s">
        <v>243</v>
      </c>
      <c r="L41" s="363" t="s">
        <v>197</v>
      </c>
      <c r="M41" s="366" t="s">
        <v>198</v>
      </c>
      <c r="N41" s="369">
        <f t="shared" si="17"/>
        <v>1.1516951249999998</v>
      </c>
      <c r="O41" s="363"/>
      <c r="P41" s="363"/>
      <c r="Q41" s="363"/>
      <c r="R41" s="279"/>
      <c r="S41" s="270" t="str">
        <f t="shared" si="18"/>
        <v>Y</v>
      </c>
      <c r="T41" s="271" t="str">
        <f t="shared" si="19"/>
        <v>CFOEQB</v>
      </c>
      <c r="U41" s="271"/>
      <c r="V41" s="271" t="str">
        <f t="shared" si="20"/>
        <v>TL-Equipment B-CFO</v>
      </c>
      <c r="W41" s="386">
        <f t="shared" si="21"/>
        <v>1.1519999999999999</v>
      </c>
      <c r="X41" s="271"/>
      <c r="Y41" s="384"/>
      <c r="Z41" s="384"/>
      <c r="AA41" s="281"/>
    </row>
    <row r="42" spans="1:28" s="304" customFormat="1" ht="15" customHeight="1" x14ac:dyDescent="0.25">
      <c r="A42" s="279"/>
      <c r="D42" s="348"/>
      <c r="I42" s="317"/>
      <c r="J42" s="317"/>
      <c r="K42" s="377" t="s">
        <v>243</v>
      </c>
      <c r="L42" s="363" t="s">
        <v>199</v>
      </c>
      <c r="M42" s="366" t="s">
        <v>200</v>
      </c>
      <c r="N42" s="369">
        <f t="shared" si="17"/>
        <v>1.8851594999999997</v>
      </c>
      <c r="O42" s="363"/>
      <c r="P42" s="363"/>
      <c r="Q42" s="363"/>
      <c r="R42" s="279"/>
      <c r="S42" s="270" t="str">
        <f t="shared" si="18"/>
        <v>Y</v>
      </c>
      <c r="T42" s="271" t="str">
        <f t="shared" si="19"/>
        <v>CFOEQC</v>
      </c>
      <c r="U42" s="271"/>
      <c r="V42" s="271" t="str">
        <f t="shared" si="20"/>
        <v>TL-Equipment C-CFO</v>
      </c>
      <c r="W42" s="386">
        <f t="shared" si="21"/>
        <v>1.885</v>
      </c>
      <c r="X42" s="271"/>
      <c r="Y42" s="384"/>
      <c r="Z42" s="384"/>
      <c r="AA42" s="281"/>
    </row>
    <row r="43" spans="1:28" s="304" customFormat="1" ht="15" customHeight="1" x14ac:dyDescent="0.25">
      <c r="A43" s="279"/>
      <c r="B43" s="316" t="s">
        <v>264</v>
      </c>
      <c r="D43" s="34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A43" s="281"/>
    </row>
    <row r="44" spans="1:28" s="304" customFormat="1" ht="15" customHeight="1" x14ac:dyDescent="0.25">
      <c r="A44" s="279"/>
      <c r="B44" s="316" t="s">
        <v>61</v>
      </c>
      <c r="D44" s="34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A44" s="281"/>
    </row>
    <row r="45" spans="1:28" s="304" customFormat="1" ht="15" customHeight="1" x14ac:dyDescent="0.25">
      <c r="A45" s="279"/>
      <c r="B45" s="316" t="s">
        <v>62</v>
      </c>
      <c r="D45" s="34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A45" s="281"/>
    </row>
    <row r="46" spans="1:28" s="304" customFormat="1" ht="15" customHeight="1" x14ac:dyDescent="0.25">
      <c r="A46" s="279"/>
      <c r="B46" s="316" t="s">
        <v>265</v>
      </c>
      <c r="D46" s="34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A46" s="281"/>
    </row>
    <row r="47" spans="1:28" s="304" customFormat="1" ht="15" customHeight="1" x14ac:dyDescent="0.25">
      <c r="A47" s="279"/>
      <c r="B47" s="316" t="s">
        <v>64</v>
      </c>
      <c r="D47" s="34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A47" s="281"/>
    </row>
    <row r="48" spans="1:28" s="304" customFormat="1" ht="15" customHeight="1" x14ac:dyDescent="0.25">
      <c r="A48" s="279"/>
      <c r="B48" s="316" t="s">
        <v>266</v>
      </c>
      <c r="D48" s="34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A48" s="281"/>
    </row>
    <row r="49" spans="1:27" s="304" customFormat="1" ht="15" customHeight="1" x14ac:dyDescent="0.25">
      <c r="A49" s="279"/>
      <c r="B49" s="325" t="s">
        <v>66</v>
      </c>
      <c r="D49" s="34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A49" s="281"/>
    </row>
    <row r="50" spans="1:27" s="304" customFormat="1" ht="15" customHeight="1" x14ac:dyDescent="0.25">
      <c r="A50" s="279"/>
      <c r="B50" s="325" t="s">
        <v>67</v>
      </c>
      <c r="D50" s="34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A50" s="281"/>
    </row>
    <row r="51" spans="1:27" s="304" customFormat="1" ht="15" customHeight="1" x14ac:dyDescent="0.25">
      <c r="A51" s="279"/>
      <c r="B51" s="316" t="s">
        <v>267</v>
      </c>
      <c r="D51" s="34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A51" s="281"/>
    </row>
    <row r="52" spans="1:27" s="304" customFormat="1" ht="15" customHeight="1" x14ac:dyDescent="0.25">
      <c r="A52" s="279"/>
      <c r="B52" s="316" t="s">
        <v>268</v>
      </c>
      <c r="D52" s="347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A52" s="281"/>
    </row>
    <row r="53" spans="1:27" s="304" customFormat="1" ht="15" customHeight="1" x14ac:dyDescent="0.25">
      <c r="A53" s="279"/>
      <c r="C53" s="316" t="s">
        <v>269</v>
      </c>
      <c r="D53" s="347"/>
      <c r="E53" s="317"/>
      <c r="F53" s="317"/>
      <c r="G53" s="317"/>
      <c r="H53" s="317"/>
      <c r="I53" s="317"/>
      <c r="J53" s="317"/>
      <c r="K53" s="377"/>
      <c r="L53" s="363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A53" s="281"/>
    </row>
    <row r="54" spans="1:27" s="304" customFormat="1" ht="15" customHeight="1" x14ac:dyDescent="0.25">
      <c r="A54" s="279"/>
      <c r="C54" s="316" t="s">
        <v>142</v>
      </c>
      <c r="D54" s="295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A54" s="281"/>
    </row>
    <row r="55" spans="1:27" s="304" customFormat="1" ht="15" customHeight="1" x14ac:dyDescent="0.25">
      <c r="A55" s="279"/>
      <c r="C55" s="316" t="s">
        <v>72</v>
      </c>
      <c r="D55" s="295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A55" s="281"/>
    </row>
    <row r="56" spans="1:27" s="304" customFormat="1" ht="15" customHeight="1" x14ac:dyDescent="0.25">
      <c r="A56" s="279"/>
      <c r="C56" s="316" t="s">
        <v>270</v>
      </c>
      <c r="D56" s="295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A56" s="281"/>
    </row>
    <row r="57" spans="1:27" s="304" customFormat="1" ht="15" customHeight="1" x14ac:dyDescent="0.25">
      <c r="A57" s="279"/>
      <c r="C57" s="316" t="s">
        <v>74</v>
      </c>
      <c r="D57" s="295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A57" s="281"/>
    </row>
    <row r="58" spans="1:27" s="304" customFormat="1" ht="15" customHeight="1" x14ac:dyDescent="0.25">
      <c r="A58" s="279"/>
      <c r="C58" s="316" t="s">
        <v>143</v>
      </c>
      <c r="D58" s="295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A58" s="281"/>
    </row>
    <row r="59" spans="1:27" s="304" customFormat="1" ht="15" customHeight="1" x14ac:dyDescent="0.25">
      <c r="A59" s="279"/>
      <c r="C59" s="316" t="s">
        <v>76</v>
      </c>
      <c r="D59" s="295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A59" s="281"/>
    </row>
    <row r="60" spans="1:27" s="304" customFormat="1" ht="15" customHeight="1" x14ac:dyDescent="0.25">
      <c r="A60" s="279"/>
      <c r="B60" s="316" t="s">
        <v>271</v>
      </c>
      <c r="D60" s="295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A60" s="281"/>
    </row>
    <row r="61" spans="1:27" s="304" customFormat="1" ht="15" customHeight="1" x14ac:dyDescent="0.25">
      <c r="A61" s="279"/>
      <c r="B61" s="316" t="s">
        <v>272</v>
      </c>
      <c r="D61" s="295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A61" s="281"/>
    </row>
    <row r="62" spans="1:27" s="304" customFormat="1" ht="15" customHeight="1" x14ac:dyDescent="0.25">
      <c r="A62" s="279"/>
      <c r="B62" s="316" t="s">
        <v>79</v>
      </c>
      <c r="D62" s="295"/>
      <c r="E62" s="279"/>
      <c r="F62" s="279"/>
      <c r="G62" s="279"/>
      <c r="H62" s="279"/>
      <c r="I62" s="279"/>
      <c r="J62" s="279"/>
      <c r="K62" s="363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A62" s="281"/>
    </row>
    <row r="63" spans="1:27" s="304" customFormat="1" ht="15" customHeight="1" x14ac:dyDescent="0.25">
      <c r="A63" s="279"/>
      <c r="B63" s="279"/>
      <c r="C63" s="316"/>
      <c r="D63" s="295"/>
      <c r="E63" s="279"/>
      <c r="F63" s="279"/>
      <c r="G63" s="279"/>
      <c r="H63" s="279"/>
      <c r="I63" s="279"/>
      <c r="J63" s="279"/>
      <c r="K63" s="363"/>
      <c r="L63" s="366"/>
      <c r="M63" s="366"/>
      <c r="N63" s="369"/>
      <c r="O63" s="363"/>
      <c r="P63" s="363"/>
      <c r="Q63" s="363"/>
      <c r="R63" s="279"/>
      <c r="S63" s="271"/>
      <c r="T63" s="271"/>
      <c r="U63" s="271"/>
      <c r="V63" s="271"/>
      <c r="W63" s="271"/>
      <c r="X63" s="271"/>
      <c r="Y63" s="384"/>
      <c r="Z63" s="384"/>
      <c r="AA63" s="281"/>
    </row>
    <row r="64" spans="1:27" s="304" customFormat="1" ht="15" customHeight="1" x14ac:dyDescent="0.25">
      <c r="A64" s="284" t="s">
        <v>292</v>
      </c>
      <c r="B64" s="284"/>
      <c r="D64" s="295"/>
      <c r="E64" s="279"/>
      <c r="F64" s="279"/>
      <c r="G64" s="279"/>
      <c r="H64" s="279"/>
      <c r="I64" s="279"/>
      <c r="J64" s="279"/>
      <c r="K64" s="363" t="s">
        <v>243</v>
      </c>
      <c r="L64" s="366" t="s">
        <v>201</v>
      </c>
      <c r="M64" s="366" t="s">
        <v>202</v>
      </c>
      <c r="N64" s="369">
        <f>IF($K64="Y",VLOOKUP($L64,Data2021,N$6,0)*PercIncr2022,VLOOKUP($L64,Data2021,N$6,0))</f>
        <v>3.0139663749999994</v>
      </c>
      <c r="O64" s="363"/>
      <c r="P64" s="363"/>
      <c r="Q64" s="363"/>
      <c r="R64" s="279"/>
      <c r="S64" s="270" t="str">
        <f t="shared" ref="S64" si="22">K64</f>
        <v>Y</v>
      </c>
      <c r="T64" s="271" t="str">
        <f>L64</f>
        <v>CFOTPP</v>
      </c>
      <c r="U64" s="271"/>
      <c r="V64" s="271" t="str">
        <f>M64</f>
        <v>TL-Training Premium Pay-CFO</v>
      </c>
      <c r="W64" s="386">
        <f>ROUND(N64,3)</f>
        <v>3.0139999999999998</v>
      </c>
      <c r="X64" s="271"/>
      <c r="Y64" s="384"/>
      <c r="Z64" s="384"/>
      <c r="AA64" s="281"/>
    </row>
    <row r="65" spans="1:28" s="304" customFormat="1" ht="15" customHeight="1" x14ac:dyDescent="0.25">
      <c r="A65" s="279" t="s">
        <v>248</v>
      </c>
      <c r="B65" s="279"/>
      <c r="C65" s="279"/>
      <c r="D65" s="295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A65" s="281"/>
    </row>
    <row r="66" spans="1:28" s="304" customFormat="1" ht="15" customHeight="1" x14ac:dyDescent="0.25">
      <c r="A66" s="279" t="str">
        <f>"Without regard to the training topic, a training premium of "&amp;TEXT(N64,"$0.000")&amp;" per hour for all hours shall be paid."</f>
        <v>Without regard to the training topic, a training premium of $3.014 per hour for all hours shall be paid.</v>
      </c>
      <c r="B66" s="279"/>
      <c r="C66" s="279"/>
      <c r="D66" s="295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A66" s="281"/>
    </row>
    <row r="67" spans="1:28" s="304" customFormat="1" ht="15" customHeight="1" x14ac:dyDescent="0.25">
      <c r="A67" s="279" t="s">
        <v>83</v>
      </c>
      <c r="B67" s="279"/>
      <c r="C67" s="279"/>
      <c r="D67" s="295"/>
      <c r="E67" s="279"/>
      <c r="F67" s="279"/>
      <c r="G67" s="279"/>
      <c r="H67" s="279"/>
      <c r="I67" s="279"/>
      <c r="J67" s="279"/>
      <c r="K67" s="363"/>
      <c r="L67" s="366"/>
      <c r="M67" s="366"/>
      <c r="N67" s="369"/>
      <c r="O67" s="363"/>
      <c r="P67" s="363"/>
      <c r="Q67" s="363"/>
      <c r="R67" s="279"/>
      <c r="S67" s="271"/>
      <c r="T67" s="271"/>
      <c r="U67" s="271"/>
      <c r="V67" s="271"/>
      <c r="W67" s="271"/>
      <c r="X67" s="271"/>
      <c r="Y67" s="384"/>
      <c r="Z67" s="384"/>
      <c r="AA67" s="281"/>
    </row>
    <row r="68" spans="1:28" ht="15" customHeight="1" x14ac:dyDescent="0.25">
      <c r="A68" s="329"/>
      <c r="B68" s="329"/>
      <c r="C68" s="330"/>
      <c r="D68" s="302"/>
      <c r="E68" s="301"/>
      <c r="F68" s="300"/>
      <c r="G68" s="301"/>
      <c r="H68" s="301"/>
      <c r="I68" s="301"/>
      <c r="J68" s="301"/>
      <c r="K68" s="365"/>
      <c r="N68" s="369"/>
      <c r="S68" s="303"/>
      <c r="T68" s="303"/>
      <c r="U68" s="303"/>
      <c r="V68" s="303"/>
      <c r="W68" s="303"/>
      <c r="X68" s="303"/>
      <c r="Y68" s="387"/>
      <c r="Z68" s="387"/>
    </row>
    <row r="69" spans="1:28" ht="15" customHeight="1" x14ac:dyDescent="0.25">
      <c r="A69" s="284" t="s">
        <v>294</v>
      </c>
      <c r="B69" s="284"/>
      <c r="D69" s="349"/>
      <c r="E69" s="332"/>
      <c r="F69" s="300"/>
      <c r="G69" s="301"/>
      <c r="H69" s="301"/>
      <c r="I69" s="301"/>
      <c r="N69" s="369"/>
    </row>
    <row r="70" spans="1:28" ht="15" customHeight="1" x14ac:dyDescent="0.25">
      <c r="A70" s="329" t="s">
        <v>249</v>
      </c>
      <c r="B70" s="299"/>
      <c r="C70" s="330"/>
      <c r="D70" s="302"/>
      <c r="E70" s="301"/>
      <c r="F70" s="300"/>
      <c r="G70" s="301"/>
      <c r="H70" s="301"/>
      <c r="I70" s="301"/>
      <c r="J70" s="333"/>
      <c r="K70" s="381"/>
      <c r="N70" s="369"/>
    </row>
    <row r="71" spans="1:28" ht="15" customHeight="1" x14ac:dyDescent="0.25">
      <c r="A71" s="329" t="s">
        <v>273</v>
      </c>
      <c r="B71" s="329"/>
      <c r="C71" s="329"/>
      <c r="D71" s="300"/>
      <c r="E71" s="329"/>
      <c r="F71" s="300"/>
      <c r="G71" s="301"/>
      <c r="H71" s="301"/>
      <c r="I71" s="301"/>
      <c r="N71" s="369"/>
    </row>
    <row r="72" spans="1:28" ht="15" customHeight="1" x14ac:dyDescent="0.25">
      <c r="A72" s="329" t="s">
        <v>87</v>
      </c>
      <c r="B72" s="329"/>
      <c r="C72" s="329"/>
      <c r="D72" s="300"/>
      <c r="E72" s="329"/>
      <c r="F72" s="300"/>
      <c r="G72" s="301"/>
      <c r="H72" s="301"/>
      <c r="I72" s="301"/>
      <c r="N72" s="369"/>
    </row>
    <row r="73" spans="1:28" ht="15" customHeight="1" x14ac:dyDescent="0.25">
      <c r="A73" s="329"/>
      <c r="B73" s="329"/>
      <c r="C73" s="329"/>
      <c r="D73" s="300"/>
      <c r="E73" s="329"/>
      <c r="F73" s="300"/>
      <c r="G73" s="301"/>
      <c r="H73" s="301"/>
      <c r="I73" s="301"/>
      <c r="J73" s="301"/>
      <c r="K73" s="365"/>
      <c r="N73" s="369"/>
    </row>
    <row r="74" spans="1:28" ht="15" customHeight="1" x14ac:dyDescent="0.25">
      <c r="A74" s="284" t="s">
        <v>295</v>
      </c>
      <c r="B74" s="284"/>
      <c r="D74" s="300"/>
      <c r="E74" s="329"/>
      <c r="F74" s="300"/>
      <c r="G74" s="301"/>
      <c r="H74" s="301"/>
      <c r="I74" s="301"/>
      <c r="K74" s="363" t="s">
        <v>243</v>
      </c>
      <c r="L74" s="366" t="s">
        <v>203</v>
      </c>
      <c r="M74" s="366" t="s">
        <v>204</v>
      </c>
      <c r="N74" s="369">
        <f>IF($K74="Y",VLOOKUP($L74,Data2021,N$6,0)*PercIncr2022,VLOOKUP($L74,Data2021,N$6,0))</f>
        <v>1.2349251249999997</v>
      </c>
      <c r="S74" s="270" t="str">
        <f t="shared" ref="S74" si="23">K74</f>
        <v>Y</v>
      </c>
      <c r="T74" s="271" t="str">
        <f>L74</f>
        <v>CFOSSO</v>
      </c>
      <c r="V74" s="271" t="str">
        <f>M74</f>
        <v>TL-Sanitary Sewer Ops Prem-CFO</v>
      </c>
      <c r="W74" s="386">
        <f>ROUND(N74,3)</f>
        <v>1.2350000000000001</v>
      </c>
    </row>
    <row r="75" spans="1:28" ht="15" customHeight="1" x14ac:dyDescent="0.25">
      <c r="A75" s="329" t="s">
        <v>250</v>
      </c>
      <c r="B75" s="329"/>
      <c r="C75" s="329"/>
      <c r="D75" s="300"/>
      <c r="E75" s="329"/>
      <c r="F75" s="300"/>
      <c r="G75" s="301"/>
      <c r="H75" s="301"/>
      <c r="I75" s="301"/>
      <c r="N75" s="369"/>
    </row>
    <row r="76" spans="1:28" ht="15" customHeight="1" x14ac:dyDescent="0.25">
      <c r="A76" s="329" t="s">
        <v>90</v>
      </c>
      <c r="B76" s="329"/>
      <c r="C76" s="329"/>
      <c r="D76" s="300"/>
      <c r="E76" s="329"/>
      <c r="F76" s="300"/>
      <c r="G76" s="301"/>
      <c r="H76" s="301"/>
      <c r="I76" s="301"/>
      <c r="N76" s="369"/>
    </row>
    <row r="77" spans="1:28" s="295" customFormat="1" ht="15" customHeight="1" x14ac:dyDescent="0.25">
      <c r="A77" s="329" t="s">
        <v>91</v>
      </c>
      <c r="B77" s="329"/>
      <c r="C77" s="329"/>
      <c r="D77" s="300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A77" s="281"/>
      <c r="AB77" s="279"/>
    </row>
    <row r="78" spans="1:28" s="295" customFormat="1" ht="15" customHeight="1" x14ac:dyDescent="0.25">
      <c r="A78" s="329" t="s">
        <v>145</v>
      </c>
      <c r="B78" s="329"/>
      <c r="C78" s="329"/>
      <c r="D78" s="300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A78" s="281"/>
      <c r="AB78" s="279"/>
    </row>
    <row r="79" spans="1:28" s="295" customFormat="1" ht="15" customHeight="1" x14ac:dyDescent="0.25">
      <c r="A79" s="329" t="str">
        <f>TEXT(N74,"$0.000")&amp;" per hour for all hours worked in that capacity."</f>
        <v>$1.235 per hour for all hours worked in that capacity.</v>
      </c>
      <c r="B79" s="308"/>
      <c r="C79" s="279"/>
      <c r="E79" s="329"/>
      <c r="F79" s="300"/>
      <c r="G79" s="301"/>
      <c r="H79" s="301"/>
      <c r="I79" s="301"/>
      <c r="J79" s="279"/>
      <c r="K79" s="363"/>
      <c r="L79" s="366"/>
      <c r="M79" s="366"/>
      <c r="N79" s="369"/>
      <c r="O79" s="363"/>
      <c r="P79" s="363"/>
      <c r="Q79" s="363"/>
      <c r="R79" s="279"/>
      <c r="S79" s="271"/>
      <c r="T79" s="271"/>
      <c r="U79" s="271"/>
      <c r="V79" s="271"/>
      <c r="W79" s="271"/>
      <c r="X79" s="271"/>
      <c r="Y79" s="384"/>
      <c r="Z79" s="384"/>
      <c r="AA79" s="281"/>
      <c r="AB79" s="279"/>
    </row>
    <row r="80" spans="1:28" ht="15" customHeight="1" x14ac:dyDescent="0.25">
      <c r="A80" s="266"/>
      <c r="B80" s="267"/>
      <c r="C80" s="268"/>
      <c r="D80" s="269"/>
      <c r="E80" s="266"/>
      <c r="F80" s="269"/>
      <c r="G80" s="268"/>
      <c r="H80" s="268"/>
      <c r="I80" s="268"/>
      <c r="J80" s="268"/>
      <c r="N80" s="370"/>
      <c r="R80" s="268"/>
      <c r="AA80" s="272"/>
      <c r="AB80" s="268"/>
    </row>
    <row r="81" spans="1:28" ht="15" customHeight="1" x14ac:dyDescent="0.25">
      <c r="A81" s="273" t="s">
        <v>296</v>
      </c>
      <c r="B81" s="267"/>
      <c r="C81" s="268"/>
      <c r="D81" s="269"/>
      <c r="E81" s="266"/>
      <c r="F81" s="269"/>
      <c r="G81" s="268"/>
      <c r="H81" s="268"/>
      <c r="I81" s="268"/>
      <c r="J81" s="268"/>
      <c r="N81" s="370"/>
      <c r="R81" s="268"/>
      <c r="AA81" s="272"/>
      <c r="AB81" s="268"/>
    </row>
    <row r="82" spans="1:28" ht="15" customHeight="1" x14ac:dyDescent="0.25">
      <c r="A82" s="266" t="s">
        <v>252</v>
      </c>
      <c r="B82" s="267"/>
      <c r="C82" s="268"/>
      <c r="D82" s="269"/>
      <c r="E82" s="266"/>
      <c r="F82" s="269"/>
      <c r="G82" s="268"/>
      <c r="H82" s="268"/>
      <c r="I82" s="268"/>
      <c r="J82" s="268"/>
      <c r="N82" s="370"/>
      <c r="R82" s="268"/>
      <c r="AA82" s="272"/>
      <c r="AB82" s="268"/>
    </row>
    <row r="83" spans="1:28" ht="15" customHeight="1" x14ac:dyDescent="0.25">
      <c r="A83" s="334" t="s">
        <v>253</v>
      </c>
      <c r="B83" s="267"/>
      <c r="C83" s="268"/>
      <c r="D83" s="269"/>
      <c r="E83" s="266"/>
      <c r="F83" s="269"/>
      <c r="G83" s="268"/>
      <c r="H83" s="268"/>
      <c r="I83" s="268"/>
      <c r="J83" s="268"/>
      <c r="N83" s="370"/>
      <c r="R83" s="268"/>
      <c r="AA83" s="272"/>
      <c r="AB83" s="268"/>
    </row>
    <row r="84" spans="1:28" ht="15" customHeight="1" x14ac:dyDescent="0.25">
      <c r="A84" s="266" t="s">
        <v>254</v>
      </c>
      <c r="B84" s="267"/>
      <c r="C84" s="268"/>
      <c r="D84" s="269"/>
      <c r="E84" s="266"/>
      <c r="F84" s="269"/>
      <c r="G84" s="268"/>
      <c r="H84" s="268"/>
      <c r="I84" s="268"/>
      <c r="J84" s="268"/>
      <c r="N84" s="370"/>
      <c r="R84" s="268"/>
      <c r="AA84" s="272"/>
      <c r="AB84" s="268"/>
    </row>
    <row r="85" spans="1:28" s="295" customFormat="1" ht="15" customHeight="1" x14ac:dyDescent="0.25">
      <c r="A85" s="329"/>
      <c r="B85" s="329"/>
      <c r="C85" s="329"/>
      <c r="D85" s="300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A85" s="281"/>
      <c r="AB85" s="279"/>
    </row>
    <row r="86" spans="1:28" s="295" customFormat="1" ht="15" customHeight="1" x14ac:dyDescent="0.25">
      <c r="A86" s="299" t="s">
        <v>95</v>
      </c>
      <c r="B86" s="299"/>
      <c r="C86" s="279"/>
      <c r="D86" s="300"/>
      <c r="E86" s="329"/>
      <c r="F86" s="300"/>
      <c r="G86" s="301"/>
      <c r="H86" s="301"/>
      <c r="I86" s="301"/>
      <c r="J86" s="301"/>
      <c r="K86" s="365"/>
      <c r="L86" s="366"/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A86" s="281"/>
      <c r="AB86" s="279"/>
    </row>
    <row r="87" spans="1:28" s="295" customFormat="1" ht="15" customHeight="1" x14ac:dyDescent="0.25">
      <c r="A87" s="285" t="s">
        <v>251</v>
      </c>
      <c r="B87" s="335"/>
      <c r="C87" s="285"/>
      <c r="E87" s="285"/>
      <c r="G87" s="279"/>
      <c r="H87" s="279"/>
      <c r="I87" s="279"/>
      <c r="J87" s="279"/>
      <c r="K87" s="363"/>
      <c r="L87" s="366" t="s">
        <v>95</v>
      </c>
      <c r="M87" s="366"/>
      <c r="N87" s="369"/>
      <c r="O87" s="363"/>
      <c r="P87" s="363"/>
      <c r="Q87" s="363"/>
      <c r="R87" s="279"/>
      <c r="S87" s="271"/>
      <c r="T87" s="271"/>
      <c r="U87" s="271"/>
      <c r="V87" s="271"/>
      <c r="W87" s="271"/>
      <c r="X87" s="271"/>
      <c r="Y87" s="384"/>
      <c r="Z87" s="384"/>
      <c r="AA87" s="281"/>
      <c r="AB87" s="279"/>
    </row>
    <row r="88" spans="1:28" s="295" customFormat="1" ht="15" customHeight="1" x14ac:dyDescent="0.25">
      <c r="A88" s="285" t="s">
        <v>97</v>
      </c>
      <c r="B88" s="285"/>
      <c r="C88" s="285"/>
      <c r="E88" s="285"/>
      <c r="G88" s="279"/>
      <c r="H88" s="279"/>
      <c r="I88" s="279"/>
      <c r="J88" s="279"/>
      <c r="K88" s="363"/>
      <c r="L88" s="366"/>
      <c r="M88" s="366"/>
      <c r="N88" s="370"/>
      <c r="O88" s="363"/>
      <c r="P88" s="363"/>
      <c r="Q88" s="363"/>
      <c r="R88" s="279"/>
      <c r="S88" s="271"/>
      <c r="T88" s="294" t="s">
        <v>95</v>
      </c>
      <c r="U88" s="271"/>
      <c r="V88" s="271"/>
      <c r="W88" s="271"/>
      <c r="X88" s="271"/>
      <c r="Y88" s="384"/>
      <c r="Z88" s="384"/>
      <c r="AA88" s="281"/>
      <c r="AB88" s="279"/>
    </row>
    <row r="89" spans="1:28" s="295" customFormat="1" ht="15" customHeight="1" x14ac:dyDescent="0.25">
      <c r="B89" s="308">
        <f>N89</f>
        <v>0.21847874999999997</v>
      </c>
      <c r="C89" s="285" t="s">
        <v>98</v>
      </c>
      <c r="E89" s="285"/>
      <c r="G89" s="279"/>
      <c r="H89" s="279"/>
      <c r="I89" s="279"/>
      <c r="J89" s="279"/>
      <c r="K89" s="363" t="s">
        <v>243</v>
      </c>
      <c r="L89" s="379" t="s">
        <v>205</v>
      </c>
      <c r="M89" s="366"/>
      <c r="N89" s="369">
        <f>IF($K89="Y",VLOOKUP($L89,Data2021,N$6,0)*PercIncr2022,VLOOKUP($L89,Data2021,N$6,0))</f>
        <v>0.21847874999999997</v>
      </c>
      <c r="O89" s="363"/>
      <c r="P89" s="379"/>
      <c r="Q89" s="363"/>
      <c r="R89" s="279"/>
      <c r="S89" s="270" t="str">
        <f t="shared" ref="S89:S92" si="24">K89</f>
        <v>Y</v>
      </c>
      <c r="T89" s="271" t="str">
        <f>L89</f>
        <v>10th Year</v>
      </c>
      <c r="U89" s="271"/>
      <c r="V89" s="271"/>
      <c r="W89" s="386">
        <f>ROUND(N89,3)</f>
        <v>0.218</v>
      </c>
      <c r="X89" s="271"/>
      <c r="Y89" s="384"/>
      <c r="Z89" s="384"/>
      <c r="AA89" s="281"/>
      <c r="AB89" s="279"/>
    </row>
    <row r="90" spans="1:28" s="295" customFormat="1" ht="15" customHeight="1" x14ac:dyDescent="0.25">
      <c r="B90" s="308">
        <f t="shared" ref="B90:B92" si="25">N90</f>
        <v>0.4234326249999999</v>
      </c>
      <c r="C90" s="285" t="s">
        <v>99</v>
      </c>
      <c r="E90" s="285"/>
      <c r="G90" s="279"/>
      <c r="H90" s="279"/>
      <c r="I90" s="279"/>
      <c r="J90" s="279"/>
      <c r="K90" s="363" t="s">
        <v>243</v>
      </c>
      <c r="L90" s="363" t="s">
        <v>206</v>
      </c>
      <c r="M90" s="366"/>
      <c r="N90" s="369">
        <f>IF($K90="Y",VLOOKUP($L90,Data2021,N$6,0)*PercIncr2022,VLOOKUP($L90,Data2021,N$6,0))</f>
        <v>0.4234326249999999</v>
      </c>
      <c r="O90" s="363"/>
      <c r="P90" s="379"/>
      <c r="Q90" s="363"/>
      <c r="R90" s="279"/>
      <c r="S90" s="270" t="str">
        <f t="shared" si="24"/>
        <v>Y</v>
      </c>
      <c r="T90" s="271" t="str">
        <f>L90</f>
        <v>15th Year</v>
      </c>
      <c r="U90" s="271"/>
      <c r="V90" s="271"/>
      <c r="W90" s="386">
        <f>ROUND(N90,3)</f>
        <v>0.42299999999999999</v>
      </c>
      <c r="X90" s="271"/>
      <c r="Y90" s="384"/>
      <c r="Z90" s="384"/>
      <c r="AA90" s="281"/>
      <c r="AB90" s="279"/>
    </row>
    <row r="91" spans="1:28" s="295" customFormat="1" ht="15" customHeight="1" x14ac:dyDescent="0.25">
      <c r="B91" s="308">
        <f t="shared" si="25"/>
        <v>0.60029637499999988</v>
      </c>
      <c r="C91" s="285" t="s">
        <v>100</v>
      </c>
      <c r="E91" s="285"/>
      <c r="G91" s="279"/>
      <c r="H91" s="279"/>
      <c r="I91" s="279"/>
      <c r="J91" s="279"/>
      <c r="K91" s="363" t="s">
        <v>243</v>
      </c>
      <c r="L91" s="363" t="s">
        <v>207</v>
      </c>
      <c r="M91" s="366"/>
      <c r="N91" s="369">
        <f>IF($K91="Y",VLOOKUP($L91,Data2021,N$6,0)*PercIncr2022,VLOOKUP($L91,Data2021,N$6,0))</f>
        <v>0.60029637499999988</v>
      </c>
      <c r="O91" s="363"/>
      <c r="P91" s="379"/>
      <c r="Q91" s="363"/>
      <c r="R91" s="279"/>
      <c r="S91" s="270" t="str">
        <f t="shared" si="24"/>
        <v>Y</v>
      </c>
      <c r="T91" s="271" t="str">
        <f>L91</f>
        <v>20th Year</v>
      </c>
      <c r="U91" s="271"/>
      <c r="V91" s="271"/>
      <c r="W91" s="386">
        <f>ROUND(N91,3)</f>
        <v>0.6</v>
      </c>
      <c r="X91" s="271"/>
      <c r="Y91" s="384"/>
      <c r="Z91" s="384"/>
      <c r="AA91" s="281"/>
      <c r="AB91" s="279"/>
    </row>
    <row r="92" spans="1:28" s="300" customFormat="1" ht="15" customHeight="1" x14ac:dyDescent="0.25">
      <c r="B92" s="308">
        <f t="shared" si="25"/>
        <v>0.8406229999999999</v>
      </c>
      <c r="C92" s="329" t="s">
        <v>101</v>
      </c>
      <c r="E92" s="329"/>
      <c r="G92" s="301"/>
      <c r="H92" s="301"/>
      <c r="I92" s="301"/>
      <c r="J92" s="301"/>
      <c r="K92" s="365" t="s">
        <v>243</v>
      </c>
      <c r="L92" s="365" t="s">
        <v>208</v>
      </c>
      <c r="M92" s="372"/>
      <c r="N92" s="369">
        <f>IF($K92="Y",VLOOKUP($L92,Data2021,N$6,0)*PercIncr2022,VLOOKUP($L92,Data2021,N$6,0))</f>
        <v>0.8406229999999999</v>
      </c>
      <c r="O92" s="365"/>
      <c r="P92" s="365"/>
      <c r="Q92" s="365"/>
      <c r="R92" s="301"/>
      <c r="S92" s="270" t="str">
        <f t="shared" si="24"/>
        <v>Y</v>
      </c>
      <c r="T92" s="271" t="str">
        <f>L92</f>
        <v>25th Year</v>
      </c>
      <c r="U92" s="271"/>
      <c r="V92" s="271"/>
      <c r="W92" s="386">
        <f>ROUND(N92,3)</f>
        <v>0.84099999999999997</v>
      </c>
      <c r="X92" s="303"/>
      <c r="Y92" s="387"/>
      <c r="Z92" s="387"/>
      <c r="AA92" s="304"/>
      <c r="AB92" s="301"/>
    </row>
    <row r="93" spans="1:28" s="295" customFormat="1" ht="15" customHeight="1" x14ac:dyDescent="0.25">
      <c r="A93" s="279"/>
      <c r="B93" s="279"/>
      <c r="C93" s="279"/>
      <c r="E93" s="279"/>
      <c r="F93" s="279"/>
      <c r="G93" s="279"/>
      <c r="H93" s="279"/>
      <c r="I93" s="279"/>
      <c r="J93" s="279"/>
      <c r="K93" s="363"/>
      <c r="L93" s="382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A93" s="281"/>
      <c r="AB93" s="279"/>
    </row>
    <row r="94" spans="1:28" s="295" customFormat="1" ht="15" customHeight="1" x14ac:dyDescent="0.25">
      <c r="A94" s="299" t="s">
        <v>102</v>
      </c>
      <c r="B94" s="299"/>
      <c r="C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A94" s="281"/>
      <c r="AB94" s="279"/>
    </row>
    <row r="95" spans="1:28" s="295" customFormat="1" ht="15" customHeight="1" x14ac:dyDescent="0.25">
      <c r="A95" s="316" t="s">
        <v>255</v>
      </c>
      <c r="B95" s="316"/>
      <c r="C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A95" s="281"/>
      <c r="AB95" s="279"/>
    </row>
    <row r="96" spans="1:28" s="295" customFormat="1" ht="15" customHeight="1" x14ac:dyDescent="0.25">
      <c r="A96" s="317" t="s">
        <v>104</v>
      </c>
      <c r="B96" s="317"/>
      <c r="C96" s="279"/>
      <c r="E96" s="279"/>
      <c r="F96" s="279"/>
      <c r="G96" s="279"/>
      <c r="H96" s="279"/>
      <c r="I96" s="279"/>
      <c r="J96" s="279"/>
      <c r="K96" s="363"/>
      <c r="L96" s="366"/>
      <c r="M96" s="366"/>
      <c r="N96" s="369"/>
      <c r="O96" s="363"/>
      <c r="P96" s="363"/>
      <c r="Q96" s="363"/>
      <c r="R96" s="279"/>
      <c r="S96" s="271"/>
      <c r="T96" s="271"/>
      <c r="U96" s="271"/>
      <c r="V96" s="271"/>
      <c r="W96" s="271"/>
      <c r="X96" s="271"/>
      <c r="Y96" s="384"/>
      <c r="Z96" s="384"/>
      <c r="AA96" s="281"/>
      <c r="AB96" s="279"/>
    </row>
    <row r="97" spans="1:27" ht="15" customHeight="1" x14ac:dyDescent="0.25">
      <c r="A97" s="317" t="s">
        <v>105</v>
      </c>
      <c r="B97" s="317"/>
      <c r="N97" s="369"/>
    </row>
    <row r="98" spans="1:27" ht="15" customHeight="1" x14ac:dyDescent="0.25">
      <c r="A98" s="317" t="s">
        <v>106</v>
      </c>
      <c r="B98" s="317"/>
      <c r="N98" s="369"/>
    </row>
    <row r="99" spans="1:27" ht="15" customHeight="1" x14ac:dyDescent="0.25">
      <c r="A99" s="317" t="s">
        <v>107</v>
      </c>
      <c r="B99" s="317"/>
      <c r="N99" s="369"/>
    </row>
    <row r="100" spans="1:27" ht="15" customHeight="1" x14ac:dyDescent="0.25">
      <c r="A100" s="317" t="s">
        <v>108</v>
      </c>
      <c r="B100" s="317"/>
      <c r="C100" s="317"/>
      <c r="N100" s="369"/>
    </row>
    <row r="101" spans="1:27" ht="15" customHeight="1" x14ac:dyDescent="0.25">
      <c r="A101" s="317" t="s">
        <v>109</v>
      </c>
      <c r="B101" s="317"/>
      <c r="C101" s="317"/>
      <c r="N101" s="369"/>
    </row>
    <row r="102" spans="1:27" ht="15" customHeight="1" x14ac:dyDescent="0.25">
      <c r="A102" s="279" t="s">
        <v>110</v>
      </c>
      <c r="C102" s="317"/>
      <c r="N102" s="369"/>
    </row>
    <row r="103" spans="1:27" s="301" customFormat="1" ht="15" customHeight="1" x14ac:dyDescent="0.25">
      <c r="A103" s="279" t="s">
        <v>111</v>
      </c>
      <c r="B103" s="279"/>
      <c r="D103" s="300"/>
      <c r="K103" s="365"/>
      <c r="L103" s="372"/>
      <c r="M103" s="372"/>
      <c r="N103" s="369"/>
      <c r="O103" s="365"/>
      <c r="P103" s="365"/>
      <c r="Q103" s="365"/>
      <c r="S103" s="303"/>
      <c r="T103" s="303"/>
      <c r="U103" s="303"/>
      <c r="V103" s="303"/>
      <c r="W103" s="303"/>
      <c r="X103" s="303"/>
      <c r="Y103" s="387"/>
      <c r="Z103" s="387"/>
      <c r="AA103" s="304"/>
    </row>
    <row r="104" spans="1:27" s="301" customFormat="1" ht="15" customHeight="1" x14ac:dyDescent="0.25">
      <c r="A104" s="301" t="s">
        <v>112</v>
      </c>
      <c r="D104" s="300"/>
      <c r="K104" s="365"/>
      <c r="L104" s="372"/>
      <c r="M104" s="372"/>
      <c r="N104" s="369"/>
      <c r="O104" s="365"/>
      <c r="P104" s="365"/>
      <c r="Q104" s="365"/>
      <c r="S104" s="271"/>
      <c r="T104" s="271"/>
      <c r="U104" s="271"/>
      <c r="V104" s="271"/>
      <c r="W104" s="271"/>
      <c r="X104" s="271"/>
      <c r="Y104" s="384"/>
      <c r="Z104" s="384"/>
      <c r="AA104" s="304"/>
    </row>
    <row r="105" spans="1:27" ht="15" customHeight="1" thickBot="1" x14ac:dyDescent="0.3">
      <c r="A105" s="326"/>
      <c r="B105" s="326"/>
      <c r="C105" s="326"/>
      <c r="D105" s="328"/>
      <c r="E105" s="326"/>
      <c r="F105" s="326"/>
      <c r="G105" s="326"/>
      <c r="H105" s="326"/>
      <c r="I105" s="326"/>
      <c r="J105" s="326"/>
      <c r="K105" s="365"/>
      <c r="L105" s="372"/>
      <c r="M105" s="372"/>
      <c r="N105" s="369"/>
    </row>
    <row r="106" spans="1:27" s="304" customFormat="1" ht="15" customHeight="1" x14ac:dyDescent="0.25">
      <c r="A106" s="284" t="s">
        <v>179</v>
      </c>
      <c r="B106" s="284"/>
      <c r="C106" s="314"/>
      <c r="D106" s="346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A106" s="281"/>
    </row>
    <row r="107" spans="1:27" s="304" customFormat="1" ht="15" customHeight="1" x14ac:dyDescent="0.25">
      <c r="A107" s="284"/>
      <c r="B107" s="284"/>
      <c r="C107" s="314"/>
      <c r="D107" s="346"/>
      <c r="E107" s="336"/>
      <c r="F107" s="315"/>
      <c r="G107" s="337"/>
      <c r="H107" s="337"/>
      <c r="I107" s="315"/>
      <c r="J107" s="338"/>
      <c r="K107" s="380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A107" s="281"/>
    </row>
    <row r="108" spans="1:27" s="304" customFormat="1" ht="15" customHeight="1" x14ac:dyDescent="0.25">
      <c r="A108" s="284" t="s">
        <v>274</v>
      </c>
      <c r="B108" s="284"/>
      <c r="C108" s="339"/>
      <c r="D108" s="347"/>
      <c r="E108" s="317"/>
      <c r="F108" s="317"/>
      <c r="G108" s="317"/>
      <c r="H108" s="315"/>
      <c r="I108" s="315"/>
      <c r="J108" s="315"/>
      <c r="K108" s="377"/>
      <c r="L108" s="363"/>
      <c r="M108" s="366"/>
      <c r="N108" s="369"/>
      <c r="O108" s="363"/>
      <c r="P108" s="363"/>
      <c r="Q108" s="363"/>
      <c r="R108" s="279"/>
      <c r="S108" s="271"/>
      <c r="T108" s="271"/>
      <c r="U108" s="271"/>
      <c r="V108" s="271"/>
      <c r="W108" s="271"/>
      <c r="X108" s="271"/>
      <c r="Y108" s="384"/>
      <c r="Z108" s="384"/>
      <c r="AA108" s="281"/>
    </row>
    <row r="109" spans="1:27" s="304" customFormat="1" ht="15" customHeight="1" x14ac:dyDescent="0.25">
      <c r="A109" s="279" t="s">
        <v>229</v>
      </c>
      <c r="B109" s="345">
        <f>N109</f>
        <v>0.57844849999999992</v>
      </c>
      <c r="C109" s="322" t="s">
        <v>228</v>
      </c>
      <c r="E109" s="317"/>
      <c r="F109" s="317"/>
      <c r="G109" s="317"/>
      <c r="H109" s="315"/>
      <c r="I109" s="315"/>
      <c r="J109" s="315"/>
      <c r="K109" s="377" t="s">
        <v>243</v>
      </c>
      <c r="L109" s="363" t="s">
        <v>237</v>
      </c>
      <c r="M109" s="366" t="s">
        <v>238</v>
      </c>
      <c r="N109" s="369">
        <f>IF($K109="Y",VLOOKUP($L109,Data2021,N$6,0)*PercIncr2022,VLOOKUP($L109,Data2021,N$6,0))</f>
        <v>0.57844849999999992</v>
      </c>
      <c r="O109" s="363"/>
      <c r="P109" s="363"/>
      <c r="Q109" s="363"/>
      <c r="R109" s="279"/>
      <c r="S109" s="270" t="str">
        <f t="shared" ref="S109:S111" si="26">K109</f>
        <v>Y</v>
      </c>
      <c r="T109" s="271" t="str">
        <f>L109</f>
        <v>CFOWOC</v>
      </c>
      <c r="U109" s="271"/>
      <c r="V109" s="271" t="str">
        <f>M109</f>
        <v>Water Operator Certification-C</v>
      </c>
      <c r="W109" s="386">
        <f>ROUND(N109,3)</f>
        <v>0.57799999999999996</v>
      </c>
      <c r="X109" s="271"/>
      <c r="Y109" s="384"/>
      <c r="Z109" s="384"/>
      <c r="AA109" s="281"/>
    </row>
    <row r="110" spans="1:27" s="304" customFormat="1" ht="15" customHeight="1" x14ac:dyDescent="0.25">
      <c r="A110" s="279"/>
      <c r="B110" s="345">
        <f>N110</f>
        <v>0.87183424999999981</v>
      </c>
      <c r="C110" s="322" t="s">
        <v>159</v>
      </c>
      <c r="E110" s="317"/>
      <c r="F110" s="317"/>
      <c r="G110" s="317"/>
      <c r="H110" s="315"/>
      <c r="I110" s="315"/>
      <c r="J110" s="315"/>
      <c r="K110" s="377" t="s">
        <v>243</v>
      </c>
      <c r="L110" s="363" t="s">
        <v>209</v>
      </c>
      <c r="M110" s="366" t="s">
        <v>210</v>
      </c>
      <c r="N110" s="369">
        <f>IF($K110="Y",VLOOKUP($L110,Data2021,N$6,0)*PercIncr2022,VLOOKUP($L110,Data2021,N$6,0))</f>
        <v>0.87183424999999981</v>
      </c>
      <c r="O110" s="363"/>
      <c r="P110" s="363"/>
      <c r="Q110" s="363"/>
      <c r="R110" s="279"/>
      <c r="S110" s="270" t="str">
        <f t="shared" si="26"/>
        <v>Y</v>
      </c>
      <c r="T110" s="271" t="str">
        <f>L110</f>
        <v>CFOWOB</v>
      </c>
      <c r="U110" s="271"/>
      <c r="V110" s="271" t="str">
        <f>M110</f>
        <v>Water Operator Certification-B</v>
      </c>
      <c r="W110" s="386">
        <f>ROUND(N110,3)</f>
        <v>0.872</v>
      </c>
      <c r="X110" s="271"/>
      <c r="Y110" s="384"/>
      <c r="Z110" s="384"/>
      <c r="AA110" s="281"/>
    </row>
    <row r="111" spans="1:27" s="304" customFormat="1" ht="15" customHeight="1" x14ac:dyDescent="0.25">
      <c r="A111" s="279"/>
      <c r="B111" s="345">
        <f>N111</f>
        <v>1.1662603749999998</v>
      </c>
      <c r="C111" s="322" t="s">
        <v>160</v>
      </c>
      <c r="E111" s="317"/>
      <c r="F111" s="317"/>
      <c r="G111" s="317"/>
      <c r="H111" s="315"/>
      <c r="I111" s="315"/>
      <c r="J111" s="315"/>
      <c r="K111" s="377" t="s">
        <v>243</v>
      </c>
      <c r="L111" s="363" t="s">
        <v>211</v>
      </c>
      <c r="M111" s="366" t="s">
        <v>212</v>
      </c>
      <c r="N111" s="369">
        <f>IF($K111="Y",VLOOKUP($L111,Data2021,N$6,0)*PercIncr2022,VLOOKUP($L111,Data2021,N$6,0))</f>
        <v>1.1662603749999998</v>
      </c>
      <c r="O111" s="363"/>
      <c r="P111" s="363"/>
      <c r="Q111" s="363"/>
      <c r="R111" s="279"/>
      <c r="S111" s="270" t="str">
        <f t="shared" si="26"/>
        <v>Y</v>
      </c>
      <c r="T111" s="271" t="str">
        <f>L111</f>
        <v>CFOWOA</v>
      </c>
      <c r="U111" s="271"/>
      <c r="V111" s="271" t="str">
        <f>M111</f>
        <v>Water Operator Certification-A</v>
      </c>
      <c r="W111" s="386">
        <f>ROUND(N111,3)</f>
        <v>1.1659999999999999</v>
      </c>
      <c r="X111" s="271"/>
      <c r="Y111" s="384"/>
      <c r="Z111" s="384"/>
      <c r="AA111" s="281"/>
    </row>
    <row r="112" spans="1:27" s="304" customFormat="1" ht="15" customHeight="1" x14ac:dyDescent="0.25">
      <c r="A112" s="279"/>
      <c r="B112" s="279"/>
      <c r="C112" s="340"/>
      <c r="D112" s="347"/>
      <c r="E112" s="317"/>
      <c r="F112" s="317"/>
      <c r="G112" s="317"/>
      <c r="H112" s="315"/>
      <c r="I112" s="315"/>
      <c r="J112" s="315"/>
      <c r="K112" s="377"/>
      <c r="L112" s="363"/>
      <c r="M112" s="366"/>
      <c r="N112" s="369"/>
      <c r="O112" s="363"/>
      <c r="P112" s="363"/>
      <c r="Q112" s="363"/>
      <c r="R112" s="279"/>
      <c r="S112" s="271"/>
      <c r="T112" s="271"/>
      <c r="U112" s="271"/>
      <c r="V112" s="271"/>
      <c r="W112" s="271"/>
      <c r="X112" s="271"/>
      <c r="Y112" s="384"/>
      <c r="Z112" s="384"/>
      <c r="AA112" s="281"/>
    </row>
    <row r="113" spans="1:28" s="301" customFormat="1" ht="15" customHeight="1" x14ac:dyDescent="0.25">
      <c r="A113" s="279" t="s">
        <v>275</v>
      </c>
      <c r="B113" s="279"/>
      <c r="C113" s="325"/>
      <c r="D113" s="347"/>
      <c r="E113" s="317"/>
      <c r="F113" s="317"/>
      <c r="G113" s="317"/>
      <c r="H113" s="317"/>
      <c r="I113" s="317"/>
      <c r="J113" s="317"/>
      <c r="K113" s="377"/>
      <c r="L113" s="363"/>
      <c r="M113" s="366"/>
      <c r="N113" s="369"/>
      <c r="O113" s="363"/>
      <c r="P113" s="363"/>
      <c r="Q113" s="363"/>
      <c r="R113" s="279"/>
      <c r="S113" s="271"/>
      <c r="T113" s="271"/>
      <c r="U113" s="271"/>
      <c r="V113" s="271"/>
      <c r="W113" s="271"/>
      <c r="X113" s="271"/>
      <c r="Y113" s="271"/>
      <c r="Z113" s="271"/>
      <c r="AA113" s="279"/>
    </row>
    <row r="114" spans="1:28" s="301" customFormat="1" ht="15" customHeight="1" x14ac:dyDescent="0.25">
      <c r="A114" s="279"/>
      <c r="B114" s="345">
        <f t="shared" ref="B114:B115" si="27">N114</f>
        <v>0.40574624999999992</v>
      </c>
      <c r="C114" s="322" t="s">
        <v>161</v>
      </c>
      <c r="E114" s="317"/>
      <c r="F114" s="317"/>
      <c r="G114" s="317"/>
      <c r="H114" s="317"/>
      <c r="I114" s="317"/>
      <c r="J114" s="317"/>
      <c r="K114" s="377" t="s">
        <v>243</v>
      </c>
      <c r="L114" s="363" t="s">
        <v>213</v>
      </c>
      <c r="M114" s="366" t="s">
        <v>214</v>
      </c>
      <c r="N114" s="369">
        <f>IF($K114="Y",VLOOKUP($L114,Data2021,N$6,0)*PercIncr2022,VLOOKUP($L114,Data2021,N$6,0))</f>
        <v>0.40574624999999992</v>
      </c>
      <c r="O114" s="363"/>
      <c r="P114" s="363"/>
      <c r="Q114" s="363"/>
      <c r="R114" s="279"/>
      <c r="S114" s="270" t="str">
        <f t="shared" ref="S114:S115" si="28">K114</f>
        <v>Y</v>
      </c>
      <c r="T114" s="271" t="str">
        <f>L114</f>
        <v>CFOHWP</v>
      </c>
      <c r="U114" s="271"/>
      <c r="V114" s="271" t="str">
        <f>M114</f>
        <v>TL-Hazwoper-CFO</v>
      </c>
      <c r="W114" s="386">
        <f>ROUND(N114,3)</f>
        <v>0.40600000000000003</v>
      </c>
      <c r="X114" s="271"/>
      <c r="Y114" s="271"/>
      <c r="Z114" s="271"/>
      <c r="AA114" s="279"/>
    </row>
    <row r="115" spans="1:28" s="301" customFormat="1" ht="15" customHeight="1" x14ac:dyDescent="0.25">
      <c r="B115" s="345">
        <f t="shared" si="27"/>
        <v>1.1829063749999997</v>
      </c>
      <c r="C115" s="360" t="s">
        <v>162</v>
      </c>
      <c r="E115" s="343"/>
      <c r="F115" s="343"/>
      <c r="G115" s="343"/>
      <c r="H115" s="343"/>
      <c r="I115" s="343"/>
      <c r="J115" s="343"/>
      <c r="K115" s="383" t="s">
        <v>243</v>
      </c>
      <c r="L115" s="363" t="s">
        <v>215</v>
      </c>
      <c r="M115" s="366" t="s">
        <v>216</v>
      </c>
      <c r="N115" s="369">
        <f>IF($K115="Y",VLOOKUP($L115,Data2021,N$6,0)*PercIncr2022,VLOOKUP($L115,Data2021,N$6,0))</f>
        <v>1.1829063749999997</v>
      </c>
      <c r="O115" s="363"/>
      <c r="P115" s="363"/>
      <c r="Q115" s="363"/>
      <c r="R115" s="279"/>
      <c r="S115" s="270" t="str">
        <f t="shared" si="28"/>
        <v>Y</v>
      </c>
      <c r="T115" s="271" t="str">
        <f>L115</f>
        <v>CFORS2</v>
      </c>
      <c r="U115" s="271"/>
      <c r="V115" s="271" t="str">
        <f>M115</f>
        <v>TL-Respirator-Forema Water Mai</v>
      </c>
      <c r="W115" s="386">
        <f>ROUND(N115,3)</f>
        <v>1.1830000000000001</v>
      </c>
      <c r="X115" s="271"/>
      <c r="Y115" s="271"/>
      <c r="Z115" s="271"/>
      <c r="AA115" s="279"/>
    </row>
    <row r="116" spans="1:28" s="301" customFormat="1" ht="15" customHeight="1" x14ac:dyDescent="0.25">
      <c r="C116" s="342"/>
      <c r="D116" s="350"/>
      <c r="E116" s="343"/>
      <c r="F116" s="343"/>
      <c r="G116" s="343"/>
      <c r="H116" s="343"/>
      <c r="I116" s="343"/>
      <c r="J116" s="343"/>
      <c r="K116" s="383"/>
      <c r="L116" s="363"/>
      <c r="M116" s="366"/>
      <c r="N116" s="369"/>
      <c r="O116" s="363"/>
      <c r="P116" s="363"/>
      <c r="Q116" s="363"/>
      <c r="R116" s="279"/>
      <c r="S116" s="271"/>
      <c r="T116" s="271"/>
      <c r="U116" s="271"/>
      <c r="V116" s="271"/>
      <c r="W116" s="271"/>
      <c r="X116" s="271"/>
      <c r="Y116" s="271"/>
      <c r="Z116" s="271"/>
      <c r="AA116" s="279"/>
    </row>
    <row r="117" spans="1:28" s="281" customFormat="1" ht="15" customHeight="1" x14ac:dyDescent="0.25">
      <c r="A117" s="284" t="s">
        <v>256</v>
      </c>
      <c r="B117" s="284"/>
      <c r="C117" s="314"/>
      <c r="D117" s="346"/>
      <c r="E117" s="315"/>
      <c r="F117" s="315"/>
      <c r="G117" s="315"/>
      <c r="H117" s="276"/>
      <c r="I117" s="276"/>
      <c r="J117" s="276"/>
      <c r="K117" s="363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A117" s="272"/>
      <c r="AB117" s="272"/>
    </row>
    <row r="118" spans="1:28" s="281" customFormat="1" ht="15" customHeight="1" x14ac:dyDescent="0.25">
      <c r="A118" s="316" t="s">
        <v>168</v>
      </c>
      <c r="B118" s="316"/>
      <c r="D118" s="346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A118" s="272"/>
      <c r="AB118" s="272"/>
    </row>
    <row r="119" spans="1:28" s="281" customFormat="1" ht="15" customHeight="1" x14ac:dyDescent="0.25">
      <c r="A119" s="314"/>
      <c r="B119" s="314"/>
      <c r="C119" s="279" t="s">
        <v>170</v>
      </c>
      <c r="D119" s="346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A119" s="272"/>
      <c r="AB119" s="272"/>
    </row>
    <row r="120" spans="1:28" s="281" customFormat="1" ht="15" customHeight="1" x14ac:dyDescent="0.25">
      <c r="A120" s="313"/>
      <c r="B120" s="313"/>
      <c r="C120" s="325" t="s">
        <v>171</v>
      </c>
      <c r="D120" s="346"/>
      <c r="E120" s="315"/>
      <c r="F120" s="315"/>
      <c r="G120" s="315"/>
      <c r="H120" s="276"/>
      <c r="I120" s="276"/>
      <c r="J120" s="276"/>
      <c r="K120" s="366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A120" s="272"/>
      <c r="AB120" s="272"/>
    </row>
    <row r="121" spans="1:28" s="281" customFormat="1" ht="15" customHeight="1" x14ac:dyDescent="0.25">
      <c r="A121" s="313"/>
      <c r="B121" s="313"/>
      <c r="C121" s="325" t="s">
        <v>169</v>
      </c>
      <c r="D121" s="346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A121" s="272"/>
      <c r="AB121" s="272"/>
    </row>
    <row r="122" spans="1:28" s="281" customFormat="1" ht="15" customHeight="1" x14ac:dyDescent="0.25">
      <c r="C122" s="314"/>
      <c r="D122" s="346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A122" s="272"/>
      <c r="AB122" s="272"/>
    </row>
    <row r="123" spans="1:28" s="281" customFormat="1" ht="15" customHeight="1" x14ac:dyDescent="0.25">
      <c r="A123" s="279" t="s">
        <v>172</v>
      </c>
      <c r="B123" s="279"/>
      <c r="C123" s="314"/>
      <c r="D123" s="346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A123" s="272"/>
      <c r="AB123" s="272"/>
    </row>
    <row r="124" spans="1:28" s="281" customFormat="1" ht="15" customHeight="1" x14ac:dyDescent="0.25">
      <c r="A124" s="279" t="s">
        <v>173</v>
      </c>
      <c r="B124" s="279"/>
      <c r="C124" s="314"/>
      <c r="D124" s="346"/>
      <c r="E124" s="315"/>
      <c r="F124" s="315"/>
      <c r="G124" s="315"/>
      <c r="H124" s="276"/>
      <c r="I124" s="276"/>
      <c r="J124" s="276"/>
      <c r="K124" s="363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A124" s="272"/>
      <c r="AB124" s="272"/>
    </row>
    <row r="125" spans="1:28" s="281" customFormat="1" ht="15" customHeight="1" x14ac:dyDescent="0.25">
      <c r="A125" s="279" t="s">
        <v>174</v>
      </c>
      <c r="B125" s="279"/>
      <c r="C125" s="314"/>
      <c r="D125" s="351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A125" s="272"/>
      <c r="AB125" s="272"/>
    </row>
    <row r="126" spans="1:28" s="281" customFormat="1" ht="15" customHeight="1" x14ac:dyDescent="0.25">
      <c r="A126" s="279"/>
      <c r="B126" s="279"/>
      <c r="C126" s="314"/>
      <c r="D126" s="351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A126" s="272"/>
      <c r="AB126" s="272"/>
    </row>
    <row r="127" spans="1:28" s="281" customFormat="1" ht="15" customHeight="1" x14ac:dyDescent="0.25">
      <c r="A127" s="279" t="s">
        <v>176</v>
      </c>
      <c r="B127" s="279"/>
      <c r="C127" s="314"/>
      <c r="D127" s="351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A127" s="272"/>
      <c r="AB127" s="272"/>
    </row>
    <row r="128" spans="1:28" s="281" customFormat="1" ht="15" customHeight="1" x14ac:dyDescent="0.25">
      <c r="A128" s="279" t="s">
        <v>175</v>
      </c>
      <c r="B128" s="279"/>
      <c r="C128" s="314"/>
      <c r="D128" s="351"/>
      <c r="E128" s="313"/>
      <c r="F128" s="313"/>
      <c r="G128" s="313"/>
      <c r="H128" s="277"/>
      <c r="I128" s="277"/>
      <c r="J128" s="277"/>
      <c r="K128" s="366"/>
      <c r="L128" s="366"/>
      <c r="M128" s="370"/>
      <c r="N128" s="363"/>
      <c r="O128" s="363"/>
      <c r="P128" s="363"/>
      <c r="Q128" s="366"/>
      <c r="R128" s="268"/>
      <c r="S128" s="271"/>
      <c r="T128" s="271"/>
      <c r="U128" s="271"/>
      <c r="V128" s="271"/>
      <c r="W128" s="271"/>
      <c r="X128" s="384"/>
      <c r="Y128" s="384"/>
      <c r="Z128" s="384"/>
      <c r="AA128" s="272"/>
      <c r="AB128" s="272"/>
    </row>
    <row r="129" spans="1:27" s="304" customFormat="1" ht="15" customHeight="1" x14ac:dyDescent="0.25">
      <c r="A129" s="313"/>
      <c r="B129" s="313"/>
      <c r="C129" s="313"/>
      <c r="D129" s="351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A129" s="281"/>
    </row>
    <row r="130" spans="1:27" s="304" customFormat="1" ht="15" customHeight="1" x14ac:dyDescent="0.25">
      <c r="A130" s="313"/>
      <c r="B130" s="313"/>
      <c r="C130" s="313"/>
      <c r="D130" s="351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A130" s="281"/>
    </row>
    <row r="131" spans="1:27" s="304" customFormat="1" ht="15" customHeight="1" x14ac:dyDescent="0.25">
      <c r="A131" s="313"/>
      <c r="B131" s="313"/>
      <c r="C131" s="313"/>
      <c r="D131" s="351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A131" s="281"/>
    </row>
    <row r="132" spans="1:27" s="304" customFormat="1" ht="15" customHeight="1" x14ac:dyDescent="0.25">
      <c r="A132" s="313"/>
      <c r="B132" s="313"/>
      <c r="C132" s="313"/>
      <c r="D132" s="351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A132" s="281"/>
    </row>
    <row r="133" spans="1:27" s="304" customFormat="1" ht="15" customHeight="1" x14ac:dyDescent="0.25">
      <c r="A133" s="313"/>
      <c r="B133" s="279" t="s">
        <v>304</v>
      </c>
      <c r="C133" s="279"/>
      <c r="D133" s="279"/>
      <c r="E133" s="279" t="s">
        <v>305</v>
      </c>
      <c r="F133" s="279"/>
      <c r="H133" s="313"/>
      <c r="I133" s="313"/>
      <c r="J133" s="313"/>
      <c r="K133" s="363"/>
      <c r="L133" s="366"/>
      <c r="M133" s="366"/>
      <c r="N133" s="365"/>
      <c r="O133" s="363"/>
      <c r="P133" s="363"/>
      <c r="Q133" s="363"/>
      <c r="R133" s="279"/>
      <c r="S133" s="271"/>
      <c r="T133" s="271"/>
      <c r="U133" s="271"/>
      <c r="V133" s="271"/>
      <c r="W133" s="271"/>
      <c r="X133" s="271"/>
      <c r="Y133" s="384"/>
      <c r="Z133" s="384"/>
      <c r="AA133" s="281"/>
    </row>
  </sheetData>
  <sheetProtection sheet="1" objects="1" scenarios="1"/>
  <printOptions horizontalCentered="1"/>
  <pageMargins left="0.25" right="0.25" top="0.75" bottom="0.75" header="0.3" footer="0.3"/>
  <pageSetup scale="8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7DDBA-F0E6-4CC6-A001-B055BBE7FCF3}">
  <sheetPr>
    <pageSetUpPr fitToPage="1"/>
  </sheetPr>
  <dimension ref="A1:AB133"/>
  <sheetViews>
    <sheetView showGridLines="0" topLeftCell="A127" zoomScaleNormal="100" workbookViewId="0">
      <selection activeCell="E144" sqref="E144"/>
    </sheetView>
  </sheetViews>
  <sheetFormatPr defaultColWidth="9.140625" defaultRowHeight="15" x14ac:dyDescent="0.25"/>
  <cols>
    <col min="1" max="1" width="11" style="279" customWidth="1"/>
    <col min="2" max="2" width="10.28515625" style="279" bestFit="1" customWidth="1"/>
    <col min="3" max="3" width="10" style="279" customWidth="1"/>
    <col min="4" max="4" width="14.28515625" style="279" customWidth="1"/>
    <col min="5" max="5" width="71.5703125" style="279" customWidth="1"/>
    <col min="6" max="6" width="16.42578125" style="279" customWidth="1"/>
    <col min="7" max="9" width="13.7109375" style="279" customWidth="1"/>
    <col min="10" max="10" width="12.85546875" style="279" customWidth="1"/>
    <col min="11" max="11" width="15.140625" style="363" hidden="1" customWidth="1"/>
    <col min="12" max="12" width="9.5703125" style="366" hidden="1" customWidth="1"/>
    <col min="13" max="13" width="47.7109375" style="366" hidden="1" customWidth="1"/>
    <col min="14" max="14" width="7.5703125" style="365" hidden="1" customWidth="1"/>
    <col min="15" max="17" width="7.5703125" style="363" hidden="1" customWidth="1"/>
    <col min="18" max="18" width="0" style="279" hidden="1" customWidth="1"/>
    <col min="19" max="19" width="7.42578125" style="271" hidden="1" customWidth="1"/>
    <col min="20" max="20" width="10" style="271" hidden="1" customWidth="1"/>
    <col min="21" max="21" width="7.140625" style="271" hidden="1" customWidth="1"/>
    <col min="22" max="22" width="47.7109375" style="271" hidden="1" customWidth="1"/>
    <col min="23" max="24" width="7.5703125" style="271" hidden="1" customWidth="1"/>
    <col min="25" max="26" width="7.5703125" style="384" hidden="1" customWidth="1"/>
    <col min="27" max="27" width="9.140625" style="281"/>
    <col min="28" max="16384" width="9.140625" style="279"/>
  </cols>
  <sheetData>
    <row r="1" spans="1:27" x14ac:dyDescent="0.25">
      <c r="A1" s="279" t="s">
        <v>303</v>
      </c>
    </row>
    <row r="2" spans="1:27" ht="15" customHeight="1" x14ac:dyDescent="0.25">
      <c r="A2" s="278" t="s">
        <v>157</v>
      </c>
      <c r="B2" s="278"/>
      <c r="K2" s="363" t="s">
        <v>283</v>
      </c>
      <c r="L2" s="364">
        <v>1.0249999999999999</v>
      </c>
      <c r="M2" s="364"/>
    </row>
    <row r="3" spans="1:27" ht="15" customHeight="1" x14ac:dyDescent="0.25">
      <c r="A3" s="282" t="s">
        <v>263</v>
      </c>
      <c r="B3" s="278"/>
      <c r="C3" s="283"/>
      <c r="D3" s="283"/>
      <c r="E3" s="284"/>
      <c r="F3" s="283"/>
      <c r="G3" s="283"/>
      <c r="H3" s="283"/>
      <c r="I3" s="283"/>
    </row>
    <row r="4" spans="1:27" ht="15" customHeight="1" x14ac:dyDescent="0.25">
      <c r="A4" s="285" t="s">
        <v>2</v>
      </c>
      <c r="B4" s="286"/>
      <c r="C4" s="285"/>
      <c r="D4" s="287"/>
      <c r="E4" s="288"/>
      <c r="F4" s="287"/>
      <c r="G4" s="287"/>
      <c r="H4" s="287"/>
      <c r="I4" s="287"/>
      <c r="J4" s="289"/>
    </row>
    <row r="5" spans="1:27" ht="15" customHeight="1" x14ac:dyDescent="0.25">
      <c r="A5" s="290" t="s">
        <v>261</v>
      </c>
      <c r="B5" s="286"/>
      <c r="C5" s="285"/>
      <c r="D5" s="287"/>
      <c r="E5" s="288"/>
      <c r="F5" s="287"/>
      <c r="G5" s="287"/>
      <c r="H5" s="287"/>
      <c r="I5" s="287"/>
      <c r="J5" s="289"/>
      <c r="N5" s="366"/>
      <c r="O5" s="366"/>
      <c r="P5" s="366"/>
      <c r="Q5" s="366"/>
    </row>
    <row r="6" spans="1:27" ht="15" customHeight="1" x14ac:dyDescent="0.25">
      <c r="A6" s="290"/>
      <c r="B6" s="286"/>
      <c r="C6" s="285"/>
      <c r="D6" s="287"/>
      <c r="E6" s="288"/>
      <c r="F6" s="287"/>
      <c r="G6" s="287"/>
      <c r="H6" s="287"/>
      <c r="I6" s="287"/>
      <c r="J6" s="289"/>
      <c r="N6" s="365">
        <v>3</v>
      </c>
      <c r="O6" s="363">
        <f>N6+1</f>
        <v>4</v>
      </c>
      <c r="P6" s="363">
        <f t="shared" ref="P6:Q6" si="0">O6+1</f>
        <v>5</v>
      </c>
      <c r="Q6" s="363">
        <f t="shared" si="0"/>
        <v>6</v>
      </c>
    </row>
    <row r="7" spans="1:27" ht="30" x14ac:dyDescent="0.25">
      <c r="A7" s="291" t="s">
        <v>236</v>
      </c>
      <c r="B7" s="291" t="s">
        <v>233</v>
      </c>
      <c r="C7" s="291" t="s">
        <v>234</v>
      </c>
      <c r="D7" s="291" t="s">
        <v>235</v>
      </c>
      <c r="E7" s="292" t="s">
        <v>156</v>
      </c>
      <c r="F7" s="293" t="s">
        <v>11</v>
      </c>
      <c r="G7" s="293" t="s">
        <v>12</v>
      </c>
      <c r="H7" s="293" t="s">
        <v>13</v>
      </c>
      <c r="I7" s="293" t="s">
        <v>40</v>
      </c>
      <c r="J7" s="281"/>
      <c r="K7" s="367" t="s">
        <v>239</v>
      </c>
      <c r="L7" s="368" t="s">
        <v>4</v>
      </c>
      <c r="M7" s="368" t="s">
        <v>230</v>
      </c>
      <c r="N7" s="367" t="s">
        <v>11</v>
      </c>
      <c r="O7" s="367" t="s">
        <v>12</v>
      </c>
      <c r="P7" s="367" t="s">
        <v>13</v>
      </c>
      <c r="Q7" s="367" t="s">
        <v>40</v>
      </c>
      <c r="S7" s="294" t="s">
        <v>239</v>
      </c>
      <c r="T7" s="294" t="str">
        <f>L7</f>
        <v>Job Code</v>
      </c>
      <c r="U7" s="294" t="s">
        <v>299</v>
      </c>
      <c r="V7" s="294" t="s">
        <v>230</v>
      </c>
      <c r="W7" s="294" t="str">
        <f>F7</f>
        <v>Step 1</v>
      </c>
      <c r="X7" s="294" t="str">
        <f>G7</f>
        <v>Step 2</v>
      </c>
      <c r="Y7" s="294" t="str">
        <f>H7</f>
        <v>Step 3</v>
      </c>
      <c r="Z7" s="294" t="str">
        <f>I7</f>
        <v>Step 4</v>
      </c>
      <c r="AA7" s="279"/>
    </row>
    <row r="8" spans="1:27" ht="15" customHeight="1" x14ac:dyDescent="0.25">
      <c r="A8" s="295" t="s">
        <v>231</v>
      </c>
      <c r="B8" s="296" t="s">
        <v>232</v>
      </c>
      <c r="C8" s="295" t="s">
        <v>17</v>
      </c>
      <c r="D8" s="295" t="s">
        <v>14</v>
      </c>
      <c r="E8" s="279" t="s">
        <v>16</v>
      </c>
      <c r="F8" s="298">
        <f>N8</f>
        <v>36.684688884374992</v>
      </c>
      <c r="G8" s="298">
        <f t="shared" ref="G8:I8" si="1">O8</f>
        <v>37.793728634374986</v>
      </c>
      <c r="H8" s="298">
        <f t="shared" si="1"/>
        <v>38.913432228124996</v>
      </c>
      <c r="I8" s="298">
        <f t="shared" si="1"/>
        <v>40.087521424999991</v>
      </c>
      <c r="J8" s="281"/>
      <c r="K8" s="363" t="s">
        <v>243</v>
      </c>
      <c r="L8" s="366" t="str">
        <f>D8</f>
        <v>04540C</v>
      </c>
      <c r="M8" s="366" t="str">
        <f>E8</f>
        <v>Foreman Bridge Maintenance</v>
      </c>
      <c r="N8" s="369">
        <f t="shared" ref="N8:Q20" si="2">IF($K8="Y",VLOOKUP($L8,Data2022,N$6,0)*PercIncrJan2023,VLOOKUP($L8,Data2022,N$6,0))</f>
        <v>36.684688884374992</v>
      </c>
      <c r="O8" s="369">
        <f t="shared" si="2"/>
        <v>37.793728634374986</v>
      </c>
      <c r="P8" s="369">
        <f t="shared" si="2"/>
        <v>38.913432228124996</v>
      </c>
      <c r="Q8" s="369">
        <f t="shared" si="2"/>
        <v>40.087521424999991</v>
      </c>
      <c r="S8" s="270" t="str">
        <f>K8</f>
        <v>Y</v>
      </c>
      <c r="T8" s="271" t="str">
        <f t="shared" ref="T8:T20" si="3">D8</f>
        <v>04540C</v>
      </c>
      <c r="U8" s="385" t="str">
        <f t="shared" ref="U8:U20" si="4">B8</f>
        <v>05</v>
      </c>
      <c r="V8" s="271" t="str">
        <f t="shared" ref="V8:V20" si="5">E8</f>
        <v>Foreman Bridge Maintenance</v>
      </c>
      <c r="W8" s="386">
        <f t="shared" ref="W8:W20" si="6">ROUND(N8,3)</f>
        <v>36.685000000000002</v>
      </c>
      <c r="X8" s="386">
        <f t="shared" ref="X8:X20" si="7">ROUND(O8,3)</f>
        <v>37.793999999999997</v>
      </c>
      <c r="Y8" s="386">
        <f t="shared" ref="Y8:Y20" si="8">ROUND(P8,3)</f>
        <v>38.912999999999997</v>
      </c>
      <c r="Z8" s="386">
        <f t="shared" ref="Z8:Z20" si="9">ROUND(Q8,3)</f>
        <v>40.088000000000001</v>
      </c>
      <c r="AA8" s="279"/>
    </row>
    <row r="9" spans="1:27" ht="15" customHeight="1" x14ac:dyDescent="0.25">
      <c r="A9" s="295" t="s">
        <v>231</v>
      </c>
      <c r="B9" s="296" t="s">
        <v>232</v>
      </c>
      <c r="C9" s="295" t="s">
        <v>17</v>
      </c>
      <c r="D9" s="295" t="s">
        <v>165</v>
      </c>
      <c r="E9" s="279" t="s">
        <v>166</v>
      </c>
      <c r="F9" s="298">
        <f t="shared" ref="F9:F20" si="10">N9</f>
        <v>36.684688884374992</v>
      </c>
      <c r="G9" s="298">
        <f t="shared" ref="G9:G20" si="11">O9</f>
        <v>37.793728634374986</v>
      </c>
      <c r="H9" s="298">
        <f t="shared" ref="H9:H20" si="12">P9</f>
        <v>38.913432228124996</v>
      </c>
      <c r="I9" s="298">
        <f t="shared" ref="I9:I20" si="13">Q9</f>
        <v>40.087521424999991</v>
      </c>
      <c r="J9" s="281"/>
      <c r="K9" s="363" t="s">
        <v>243</v>
      </c>
      <c r="L9" s="366" t="str">
        <f t="shared" ref="L9:M20" si="14">D9</f>
        <v>04585C</v>
      </c>
      <c r="M9" s="366" t="str">
        <f t="shared" si="14"/>
        <v>Foreman Construction Maintenance Grounds</v>
      </c>
      <c r="N9" s="369">
        <f t="shared" si="2"/>
        <v>36.684688884374992</v>
      </c>
      <c r="O9" s="369">
        <f t="shared" si="2"/>
        <v>37.793728634374986</v>
      </c>
      <c r="P9" s="369">
        <f t="shared" si="2"/>
        <v>38.913432228124996</v>
      </c>
      <c r="Q9" s="369">
        <f t="shared" si="2"/>
        <v>40.087521424999991</v>
      </c>
      <c r="S9" s="270" t="str">
        <f t="shared" ref="S9:S20" si="15">K9</f>
        <v>Y</v>
      </c>
      <c r="T9" s="271" t="str">
        <f t="shared" si="3"/>
        <v>04585C</v>
      </c>
      <c r="U9" s="385" t="str">
        <f t="shared" si="4"/>
        <v>05</v>
      </c>
      <c r="V9" s="271" t="str">
        <f t="shared" si="5"/>
        <v>Foreman Construction Maintenance Grounds</v>
      </c>
      <c r="W9" s="386">
        <f t="shared" si="6"/>
        <v>36.685000000000002</v>
      </c>
      <c r="X9" s="386">
        <f t="shared" si="7"/>
        <v>37.793999999999997</v>
      </c>
      <c r="Y9" s="386">
        <f t="shared" si="8"/>
        <v>38.912999999999997</v>
      </c>
      <c r="Z9" s="386">
        <f t="shared" si="9"/>
        <v>40.088000000000001</v>
      </c>
      <c r="AA9" s="279"/>
    </row>
    <row r="10" spans="1:27" ht="15" customHeight="1" x14ac:dyDescent="0.25">
      <c r="A10" s="295" t="s">
        <v>231</v>
      </c>
      <c r="B10" s="296" t="s">
        <v>232</v>
      </c>
      <c r="C10" s="295" t="s">
        <v>17</v>
      </c>
      <c r="D10" s="295" t="s">
        <v>18</v>
      </c>
      <c r="E10" s="279" t="s">
        <v>19</v>
      </c>
      <c r="F10" s="298">
        <f t="shared" si="10"/>
        <v>36.684688884374992</v>
      </c>
      <c r="G10" s="298">
        <f t="shared" si="11"/>
        <v>37.793728634374986</v>
      </c>
      <c r="H10" s="298">
        <f t="shared" si="12"/>
        <v>38.913432228124996</v>
      </c>
      <c r="I10" s="298">
        <f t="shared" si="13"/>
        <v>40.087521424999991</v>
      </c>
      <c r="J10" s="281"/>
      <c r="K10" s="363" t="s">
        <v>243</v>
      </c>
      <c r="L10" s="366" t="str">
        <f t="shared" si="14"/>
        <v>04590C</v>
      </c>
      <c r="M10" s="366" t="str">
        <f t="shared" si="14"/>
        <v>Foreman Construction/Maintenance Transportation</v>
      </c>
      <c r="N10" s="369">
        <f t="shared" si="2"/>
        <v>36.684688884374992</v>
      </c>
      <c r="O10" s="369">
        <f t="shared" si="2"/>
        <v>37.793728634374986</v>
      </c>
      <c r="P10" s="369">
        <f t="shared" si="2"/>
        <v>38.913432228124996</v>
      </c>
      <c r="Q10" s="369">
        <f t="shared" si="2"/>
        <v>40.087521424999991</v>
      </c>
      <c r="S10" s="270" t="str">
        <f t="shared" si="15"/>
        <v>Y</v>
      </c>
      <c r="T10" s="271" t="str">
        <f t="shared" si="3"/>
        <v>04590C</v>
      </c>
      <c r="U10" s="385" t="str">
        <f t="shared" si="4"/>
        <v>05</v>
      </c>
      <c r="V10" s="271" t="str">
        <f t="shared" si="5"/>
        <v>Foreman Construction/Maintenance Transportation</v>
      </c>
      <c r="W10" s="386">
        <f t="shared" si="6"/>
        <v>36.685000000000002</v>
      </c>
      <c r="X10" s="386">
        <f t="shared" si="7"/>
        <v>37.793999999999997</v>
      </c>
      <c r="Y10" s="386">
        <f t="shared" si="8"/>
        <v>38.912999999999997</v>
      </c>
      <c r="Z10" s="386">
        <f t="shared" si="9"/>
        <v>40.088000000000001</v>
      </c>
      <c r="AA10" s="279"/>
    </row>
    <row r="11" spans="1:27" ht="15" customHeight="1" x14ac:dyDescent="0.25">
      <c r="A11" s="295" t="s">
        <v>231</v>
      </c>
      <c r="B11" s="296" t="s">
        <v>232</v>
      </c>
      <c r="C11" s="295" t="s">
        <v>17</v>
      </c>
      <c r="D11" s="295" t="s">
        <v>22</v>
      </c>
      <c r="E11" s="279" t="s">
        <v>23</v>
      </c>
      <c r="F11" s="298">
        <f t="shared" si="10"/>
        <v>36.684688884374992</v>
      </c>
      <c r="G11" s="298">
        <f t="shared" si="11"/>
        <v>37.793728634374986</v>
      </c>
      <c r="H11" s="298">
        <f t="shared" si="12"/>
        <v>38.913432228124996</v>
      </c>
      <c r="I11" s="298">
        <f t="shared" si="13"/>
        <v>40.087521424999991</v>
      </c>
      <c r="J11" s="281"/>
      <c r="K11" s="363" t="s">
        <v>243</v>
      </c>
      <c r="L11" s="366" t="str">
        <f t="shared" si="14"/>
        <v>04800C</v>
      </c>
      <c r="M11" s="366" t="str">
        <f t="shared" si="14"/>
        <v>Foreman Parking Meter Services</v>
      </c>
      <c r="N11" s="369">
        <f t="shared" si="2"/>
        <v>36.684688884374992</v>
      </c>
      <c r="O11" s="369">
        <f t="shared" si="2"/>
        <v>37.793728634374986</v>
      </c>
      <c r="P11" s="369">
        <f t="shared" si="2"/>
        <v>38.913432228124996</v>
      </c>
      <c r="Q11" s="369">
        <f t="shared" si="2"/>
        <v>40.087521424999991</v>
      </c>
      <c r="S11" s="270" t="str">
        <f t="shared" si="15"/>
        <v>Y</v>
      </c>
      <c r="T11" s="271" t="str">
        <f t="shared" si="3"/>
        <v>04800C</v>
      </c>
      <c r="U11" s="385" t="str">
        <f t="shared" si="4"/>
        <v>05</v>
      </c>
      <c r="V11" s="271" t="str">
        <f t="shared" si="5"/>
        <v>Foreman Parking Meter Services</v>
      </c>
      <c r="W11" s="386">
        <f t="shared" si="6"/>
        <v>36.685000000000002</v>
      </c>
      <c r="X11" s="386">
        <f t="shared" si="7"/>
        <v>37.793999999999997</v>
      </c>
      <c r="Y11" s="386">
        <f t="shared" si="8"/>
        <v>38.912999999999997</v>
      </c>
      <c r="Z11" s="386">
        <f t="shared" si="9"/>
        <v>40.088000000000001</v>
      </c>
      <c r="AA11" s="279"/>
    </row>
    <row r="12" spans="1:27" ht="15" customHeight="1" x14ac:dyDescent="0.25">
      <c r="A12" s="295" t="s">
        <v>231</v>
      </c>
      <c r="B12" s="296" t="s">
        <v>232</v>
      </c>
      <c r="C12" s="295" t="s">
        <v>17</v>
      </c>
      <c r="D12" s="295" t="s">
        <v>24</v>
      </c>
      <c r="E12" s="279" t="s">
        <v>25</v>
      </c>
      <c r="F12" s="298">
        <f t="shared" si="10"/>
        <v>36.684688884374992</v>
      </c>
      <c r="G12" s="298">
        <f t="shared" si="11"/>
        <v>37.793728634374986</v>
      </c>
      <c r="H12" s="298">
        <f t="shared" si="12"/>
        <v>38.913432228124996</v>
      </c>
      <c r="I12" s="298">
        <f t="shared" si="13"/>
        <v>40.087521424999991</v>
      </c>
      <c r="J12" s="281"/>
      <c r="K12" s="363" t="s">
        <v>243</v>
      </c>
      <c r="L12" s="366" t="str">
        <f t="shared" si="14"/>
        <v>04810C</v>
      </c>
      <c r="M12" s="366" t="str">
        <f t="shared" si="14"/>
        <v>Foreman Paving Construction</v>
      </c>
      <c r="N12" s="369">
        <f t="shared" si="2"/>
        <v>36.684688884374992</v>
      </c>
      <c r="O12" s="369">
        <f t="shared" si="2"/>
        <v>37.793728634374986</v>
      </c>
      <c r="P12" s="369">
        <f t="shared" si="2"/>
        <v>38.913432228124996</v>
      </c>
      <c r="Q12" s="369">
        <f t="shared" si="2"/>
        <v>40.087521424999991</v>
      </c>
      <c r="S12" s="270" t="str">
        <f t="shared" si="15"/>
        <v>Y</v>
      </c>
      <c r="T12" s="271" t="str">
        <f t="shared" si="3"/>
        <v>04810C</v>
      </c>
      <c r="U12" s="385" t="str">
        <f t="shared" si="4"/>
        <v>05</v>
      </c>
      <c r="V12" s="271" t="str">
        <f t="shared" si="5"/>
        <v>Foreman Paving Construction</v>
      </c>
      <c r="W12" s="386">
        <f t="shared" si="6"/>
        <v>36.685000000000002</v>
      </c>
      <c r="X12" s="386">
        <f t="shared" si="7"/>
        <v>37.793999999999997</v>
      </c>
      <c r="Y12" s="386">
        <f t="shared" si="8"/>
        <v>38.912999999999997</v>
      </c>
      <c r="Z12" s="386">
        <f t="shared" si="9"/>
        <v>40.088000000000001</v>
      </c>
      <c r="AA12" s="279"/>
    </row>
    <row r="13" spans="1:27" ht="15" customHeight="1" x14ac:dyDescent="0.25">
      <c r="A13" s="295" t="s">
        <v>231</v>
      </c>
      <c r="B13" s="296" t="s">
        <v>232</v>
      </c>
      <c r="C13" s="295" t="s">
        <v>17</v>
      </c>
      <c r="D13" s="295" t="s">
        <v>26</v>
      </c>
      <c r="E13" s="279" t="s">
        <v>27</v>
      </c>
      <c r="F13" s="298">
        <f t="shared" si="10"/>
        <v>36.684688884374992</v>
      </c>
      <c r="G13" s="298">
        <f t="shared" si="11"/>
        <v>37.793728634374986</v>
      </c>
      <c r="H13" s="298">
        <f t="shared" si="12"/>
        <v>38.913432228124996</v>
      </c>
      <c r="I13" s="298">
        <f t="shared" si="13"/>
        <v>40.087521424999991</v>
      </c>
      <c r="J13" s="281"/>
      <c r="K13" s="363" t="s">
        <v>243</v>
      </c>
      <c r="L13" s="366" t="str">
        <f t="shared" si="14"/>
        <v>04890C</v>
      </c>
      <c r="M13" s="366" t="str">
        <f t="shared" si="14"/>
        <v>Foreman Ramp Repair &amp; Restoration</v>
      </c>
      <c r="N13" s="369">
        <f t="shared" si="2"/>
        <v>36.684688884374992</v>
      </c>
      <c r="O13" s="369">
        <f t="shared" si="2"/>
        <v>37.793728634374986</v>
      </c>
      <c r="P13" s="369">
        <f t="shared" si="2"/>
        <v>38.913432228124996</v>
      </c>
      <c r="Q13" s="369">
        <f t="shared" si="2"/>
        <v>40.087521424999991</v>
      </c>
      <c r="S13" s="270" t="str">
        <f t="shared" si="15"/>
        <v>Y</v>
      </c>
      <c r="T13" s="271" t="str">
        <f t="shared" si="3"/>
        <v>04890C</v>
      </c>
      <c r="U13" s="385" t="str">
        <f t="shared" si="4"/>
        <v>05</v>
      </c>
      <c r="V13" s="271" t="str">
        <f t="shared" si="5"/>
        <v>Foreman Ramp Repair &amp; Restoration</v>
      </c>
      <c r="W13" s="386">
        <f t="shared" si="6"/>
        <v>36.685000000000002</v>
      </c>
      <c r="X13" s="386">
        <f t="shared" si="7"/>
        <v>37.793999999999997</v>
      </c>
      <c r="Y13" s="386">
        <f t="shared" si="8"/>
        <v>38.912999999999997</v>
      </c>
      <c r="Z13" s="386">
        <f t="shared" si="9"/>
        <v>40.088000000000001</v>
      </c>
      <c r="AA13" s="279"/>
    </row>
    <row r="14" spans="1:27" ht="15" customHeight="1" x14ac:dyDescent="0.25">
      <c r="A14" s="295" t="s">
        <v>231</v>
      </c>
      <c r="B14" s="296" t="s">
        <v>232</v>
      </c>
      <c r="C14" s="295" t="s">
        <v>17</v>
      </c>
      <c r="D14" s="295" t="s">
        <v>28</v>
      </c>
      <c r="E14" s="279" t="s">
        <v>29</v>
      </c>
      <c r="F14" s="298">
        <f t="shared" si="10"/>
        <v>36.684688884374992</v>
      </c>
      <c r="G14" s="298">
        <f t="shared" si="11"/>
        <v>37.793728634374986</v>
      </c>
      <c r="H14" s="298">
        <f t="shared" si="12"/>
        <v>38.913432228124996</v>
      </c>
      <c r="I14" s="298">
        <f t="shared" si="13"/>
        <v>40.087521424999991</v>
      </c>
      <c r="J14" s="281"/>
      <c r="K14" s="363" t="s">
        <v>243</v>
      </c>
      <c r="L14" s="366" t="str">
        <f t="shared" si="14"/>
        <v>04910C</v>
      </c>
      <c r="M14" s="366" t="str">
        <f t="shared" si="14"/>
        <v>Foreman Sewer Construction</v>
      </c>
      <c r="N14" s="369">
        <f t="shared" si="2"/>
        <v>36.684688884374992</v>
      </c>
      <c r="O14" s="369">
        <f t="shared" si="2"/>
        <v>37.793728634374986</v>
      </c>
      <c r="P14" s="369">
        <f t="shared" si="2"/>
        <v>38.913432228124996</v>
      </c>
      <c r="Q14" s="369">
        <f t="shared" si="2"/>
        <v>40.087521424999991</v>
      </c>
      <c r="S14" s="270" t="str">
        <f t="shared" si="15"/>
        <v>Y</v>
      </c>
      <c r="T14" s="271" t="str">
        <f t="shared" si="3"/>
        <v>04910C</v>
      </c>
      <c r="U14" s="385" t="str">
        <f t="shared" si="4"/>
        <v>05</v>
      </c>
      <c r="V14" s="271" t="str">
        <f t="shared" si="5"/>
        <v>Foreman Sewer Construction</v>
      </c>
      <c r="W14" s="386">
        <f t="shared" si="6"/>
        <v>36.685000000000002</v>
      </c>
      <c r="X14" s="386">
        <f t="shared" si="7"/>
        <v>37.793999999999997</v>
      </c>
      <c r="Y14" s="386">
        <f t="shared" si="8"/>
        <v>38.912999999999997</v>
      </c>
      <c r="Z14" s="386">
        <f t="shared" si="9"/>
        <v>40.088000000000001</v>
      </c>
      <c r="AA14" s="279"/>
    </row>
    <row r="15" spans="1:27" ht="15" customHeight="1" x14ac:dyDescent="0.25">
      <c r="A15" s="295" t="s">
        <v>231</v>
      </c>
      <c r="B15" s="296" t="s">
        <v>232</v>
      </c>
      <c r="C15" s="295" t="s">
        <v>17</v>
      </c>
      <c r="D15" s="295" t="s">
        <v>31</v>
      </c>
      <c r="E15" s="279" t="s">
        <v>32</v>
      </c>
      <c r="F15" s="298">
        <f t="shared" si="10"/>
        <v>36.684688884374992</v>
      </c>
      <c r="G15" s="298">
        <f t="shared" si="11"/>
        <v>37.793728634374986</v>
      </c>
      <c r="H15" s="298">
        <f t="shared" si="12"/>
        <v>38.913432228124996</v>
      </c>
      <c r="I15" s="298">
        <f t="shared" si="13"/>
        <v>40.087521424999991</v>
      </c>
      <c r="J15" s="281"/>
      <c r="K15" s="363" t="s">
        <v>243</v>
      </c>
      <c r="L15" s="366" t="str">
        <f t="shared" si="14"/>
        <v>04920C</v>
      </c>
      <c r="M15" s="366" t="str">
        <f t="shared" si="14"/>
        <v>Foreman Sewer Maintenance</v>
      </c>
      <c r="N15" s="369">
        <f t="shared" si="2"/>
        <v>36.684688884374992</v>
      </c>
      <c r="O15" s="369">
        <f t="shared" si="2"/>
        <v>37.793728634374986</v>
      </c>
      <c r="P15" s="369">
        <f t="shared" si="2"/>
        <v>38.913432228124996</v>
      </c>
      <c r="Q15" s="369">
        <f t="shared" si="2"/>
        <v>40.087521424999991</v>
      </c>
      <c r="S15" s="270" t="str">
        <f t="shared" si="15"/>
        <v>Y</v>
      </c>
      <c r="T15" s="271" t="str">
        <f t="shared" si="3"/>
        <v>04920C</v>
      </c>
      <c r="U15" s="385" t="str">
        <f t="shared" si="4"/>
        <v>05</v>
      </c>
      <c r="V15" s="271" t="str">
        <f t="shared" si="5"/>
        <v>Foreman Sewer Maintenance</v>
      </c>
      <c r="W15" s="386">
        <f t="shared" si="6"/>
        <v>36.685000000000002</v>
      </c>
      <c r="X15" s="386">
        <f t="shared" si="7"/>
        <v>37.793999999999997</v>
      </c>
      <c r="Y15" s="386">
        <f t="shared" si="8"/>
        <v>38.912999999999997</v>
      </c>
      <c r="Z15" s="386">
        <f t="shared" si="9"/>
        <v>40.088000000000001</v>
      </c>
      <c r="AA15" s="279"/>
    </row>
    <row r="16" spans="1:27" ht="15" customHeight="1" x14ac:dyDescent="0.25">
      <c r="A16" s="295" t="s">
        <v>231</v>
      </c>
      <c r="B16" s="296" t="s">
        <v>232</v>
      </c>
      <c r="C16" s="295" t="s">
        <v>17</v>
      </c>
      <c r="D16" s="295" t="s">
        <v>149</v>
      </c>
      <c r="E16" s="279" t="s">
        <v>30</v>
      </c>
      <c r="F16" s="298">
        <f t="shared" si="10"/>
        <v>36.684688884374992</v>
      </c>
      <c r="G16" s="298">
        <f t="shared" si="11"/>
        <v>37.793728634374986</v>
      </c>
      <c r="H16" s="298">
        <f t="shared" si="12"/>
        <v>38.913432228124996</v>
      </c>
      <c r="I16" s="298">
        <f t="shared" si="13"/>
        <v>40.087521424999991</v>
      </c>
      <c r="J16" s="281"/>
      <c r="K16" s="363" t="s">
        <v>243</v>
      </c>
      <c r="L16" s="366" t="str">
        <f t="shared" si="14"/>
        <v>04915C</v>
      </c>
      <c r="M16" s="366" t="str">
        <f t="shared" si="14"/>
        <v>Foreman Sewer Construction &amp; Maintenance</v>
      </c>
      <c r="N16" s="369">
        <f t="shared" si="2"/>
        <v>36.684688884374992</v>
      </c>
      <c r="O16" s="369">
        <f t="shared" si="2"/>
        <v>37.793728634374986</v>
      </c>
      <c r="P16" s="369">
        <f t="shared" si="2"/>
        <v>38.913432228124996</v>
      </c>
      <c r="Q16" s="369">
        <f t="shared" si="2"/>
        <v>40.087521424999991</v>
      </c>
      <c r="S16" s="270" t="str">
        <f t="shared" si="15"/>
        <v>Y</v>
      </c>
      <c r="T16" s="271" t="str">
        <f t="shared" si="3"/>
        <v>04915C</v>
      </c>
      <c r="U16" s="385" t="str">
        <f t="shared" si="4"/>
        <v>05</v>
      </c>
      <c r="V16" s="271" t="str">
        <f t="shared" si="5"/>
        <v>Foreman Sewer Construction &amp; Maintenance</v>
      </c>
      <c r="W16" s="386">
        <f t="shared" si="6"/>
        <v>36.685000000000002</v>
      </c>
      <c r="X16" s="386">
        <f t="shared" si="7"/>
        <v>37.793999999999997</v>
      </c>
      <c r="Y16" s="386">
        <f t="shared" si="8"/>
        <v>38.912999999999997</v>
      </c>
      <c r="Z16" s="386">
        <f t="shared" si="9"/>
        <v>40.088000000000001</v>
      </c>
      <c r="AA16" s="279"/>
    </row>
    <row r="17" spans="1:28" ht="15" customHeight="1" x14ac:dyDescent="0.25">
      <c r="A17" s="295" t="s">
        <v>231</v>
      </c>
      <c r="B17" s="296" t="s">
        <v>232</v>
      </c>
      <c r="C17" s="295" t="s">
        <v>17</v>
      </c>
      <c r="D17" s="295" t="s">
        <v>148</v>
      </c>
      <c r="E17" s="279" t="s">
        <v>150</v>
      </c>
      <c r="F17" s="298">
        <f t="shared" si="10"/>
        <v>36.684688884374992</v>
      </c>
      <c r="G17" s="298">
        <f t="shared" si="11"/>
        <v>37.793728634374986</v>
      </c>
      <c r="H17" s="298">
        <f t="shared" si="12"/>
        <v>38.913432228124996</v>
      </c>
      <c r="I17" s="298">
        <f t="shared" si="13"/>
        <v>40.087521424999991</v>
      </c>
      <c r="J17" s="281"/>
      <c r="K17" s="363" t="s">
        <v>243</v>
      </c>
      <c r="L17" s="366" t="str">
        <f t="shared" si="14"/>
        <v>04925C</v>
      </c>
      <c r="M17" s="366" t="str">
        <f t="shared" si="14"/>
        <v>Foreman Storm Sewer Infrastructure</v>
      </c>
      <c r="N17" s="369">
        <f t="shared" si="2"/>
        <v>36.684688884374992</v>
      </c>
      <c r="O17" s="369">
        <f t="shared" si="2"/>
        <v>37.793728634374986</v>
      </c>
      <c r="P17" s="369">
        <f t="shared" si="2"/>
        <v>38.913432228124996</v>
      </c>
      <c r="Q17" s="369">
        <f t="shared" si="2"/>
        <v>40.087521424999991</v>
      </c>
      <c r="S17" s="270" t="str">
        <f t="shared" si="15"/>
        <v>Y</v>
      </c>
      <c r="T17" s="271" t="str">
        <f t="shared" si="3"/>
        <v>04925C</v>
      </c>
      <c r="U17" s="385" t="str">
        <f t="shared" si="4"/>
        <v>05</v>
      </c>
      <c r="V17" s="271" t="str">
        <f t="shared" si="5"/>
        <v>Foreman Storm Sewer Infrastructure</v>
      </c>
      <c r="W17" s="386">
        <f t="shared" si="6"/>
        <v>36.685000000000002</v>
      </c>
      <c r="X17" s="386">
        <f t="shared" si="7"/>
        <v>37.793999999999997</v>
      </c>
      <c r="Y17" s="386">
        <f t="shared" si="8"/>
        <v>38.912999999999997</v>
      </c>
      <c r="Z17" s="386">
        <f t="shared" si="9"/>
        <v>40.088000000000001</v>
      </c>
      <c r="AA17" s="279"/>
    </row>
    <row r="18" spans="1:28" ht="15" customHeight="1" x14ac:dyDescent="0.25">
      <c r="A18" s="295" t="s">
        <v>231</v>
      </c>
      <c r="B18" s="296" t="s">
        <v>232</v>
      </c>
      <c r="C18" s="295" t="s">
        <v>17</v>
      </c>
      <c r="D18" s="295" t="s">
        <v>33</v>
      </c>
      <c r="E18" s="279" t="s">
        <v>139</v>
      </c>
      <c r="F18" s="298">
        <f t="shared" si="10"/>
        <v>36.684688884374992</v>
      </c>
      <c r="G18" s="298">
        <f t="shared" si="11"/>
        <v>37.793728634374986</v>
      </c>
      <c r="H18" s="298">
        <f t="shared" si="12"/>
        <v>38.913432228124996</v>
      </c>
      <c r="I18" s="298">
        <f t="shared" si="13"/>
        <v>40.087521424999991</v>
      </c>
      <c r="J18" s="281"/>
      <c r="K18" s="363" t="s">
        <v>243</v>
      </c>
      <c r="L18" s="366" t="str">
        <f t="shared" si="14"/>
        <v>04960C</v>
      </c>
      <c r="M18" s="366" t="str">
        <f t="shared" si="14"/>
        <v>Foreman Solid Waste-Recycling</v>
      </c>
      <c r="N18" s="369">
        <f t="shared" si="2"/>
        <v>36.684688884374992</v>
      </c>
      <c r="O18" s="369">
        <f t="shared" si="2"/>
        <v>37.793728634374986</v>
      </c>
      <c r="P18" s="369">
        <f t="shared" si="2"/>
        <v>38.913432228124996</v>
      </c>
      <c r="Q18" s="369">
        <f t="shared" si="2"/>
        <v>40.087521424999991</v>
      </c>
      <c r="S18" s="270" t="str">
        <f t="shared" si="15"/>
        <v>Y</v>
      </c>
      <c r="T18" s="271" t="str">
        <f t="shared" si="3"/>
        <v>04960C</v>
      </c>
      <c r="U18" s="385" t="str">
        <f t="shared" si="4"/>
        <v>05</v>
      </c>
      <c r="V18" s="271" t="str">
        <f t="shared" si="5"/>
        <v>Foreman Solid Waste-Recycling</v>
      </c>
      <c r="W18" s="386">
        <f t="shared" si="6"/>
        <v>36.685000000000002</v>
      </c>
      <c r="X18" s="386">
        <f t="shared" si="7"/>
        <v>37.793999999999997</v>
      </c>
      <c r="Y18" s="386">
        <f t="shared" si="8"/>
        <v>38.912999999999997</v>
      </c>
      <c r="Z18" s="386">
        <f t="shared" si="9"/>
        <v>40.088000000000001</v>
      </c>
      <c r="AA18" s="279"/>
    </row>
    <row r="19" spans="1:28" ht="15" customHeight="1" x14ac:dyDescent="0.25">
      <c r="A19" s="295" t="s">
        <v>231</v>
      </c>
      <c r="B19" s="296" t="s">
        <v>232</v>
      </c>
      <c r="C19" s="295" t="s">
        <v>17</v>
      </c>
      <c r="D19" s="295" t="s">
        <v>35</v>
      </c>
      <c r="E19" s="279" t="s">
        <v>36</v>
      </c>
      <c r="F19" s="298">
        <f t="shared" si="10"/>
        <v>36.684688884374992</v>
      </c>
      <c r="G19" s="298">
        <f t="shared" si="11"/>
        <v>37.793728634374986</v>
      </c>
      <c r="H19" s="298">
        <f t="shared" si="12"/>
        <v>38.913432228124996</v>
      </c>
      <c r="I19" s="298">
        <f t="shared" si="13"/>
        <v>40.087521424999991</v>
      </c>
      <c r="J19" s="281"/>
      <c r="K19" s="363" t="s">
        <v>243</v>
      </c>
      <c r="L19" s="366" t="str">
        <f t="shared" si="14"/>
        <v>04980C</v>
      </c>
      <c r="M19" s="366" t="str">
        <f t="shared" si="14"/>
        <v>Foreman Street Maintenance &amp; Repair</v>
      </c>
      <c r="N19" s="369">
        <f t="shared" si="2"/>
        <v>36.684688884374992</v>
      </c>
      <c r="O19" s="369">
        <f t="shared" si="2"/>
        <v>37.793728634374986</v>
      </c>
      <c r="P19" s="369">
        <f t="shared" si="2"/>
        <v>38.913432228124996</v>
      </c>
      <c r="Q19" s="369">
        <f t="shared" si="2"/>
        <v>40.087521424999991</v>
      </c>
      <c r="S19" s="270" t="str">
        <f t="shared" si="15"/>
        <v>Y</v>
      </c>
      <c r="T19" s="271" t="str">
        <f t="shared" si="3"/>
        <v>04980C</v>
      </c>
      <c r="U19" s="385" t="str">
        <f t="shared" si="4"/>
        <v>05</v>
      </c>
      <c r="V19" s="271" t="str">
        <f t="shared" si="5"/>
        <v>Foreman Street Maintenance &amp; Repair</v>
      </c>
      <c r="W19" s="386">
        <f t="shared" si="6"/>
        <v>36.685000000000002</v>
      </c>
      <c r="X19" s="386">
        <f t="shared" si="7"/>
        <v>37.793999999999997</v>
      </c>
      <c r="Y19" s="386">
        <f t="shared" si="8"/>
        <v>38.912999999999997</v>
      </c>
      <c r="Z19" s="386">
        <f t="shared" si="9"/>
        <v>40.088000000000001</v>
      </c>
      <c r="AA19" s="279"/>
    </row>
    <row r="20" spans="1:28" ht="15" customHeight="1" x14ac:dyDescent="0.25">
      <c r="A20" s="295" t="s">
        <v>231</v>
      </c>
      <c r="B20" s="296" t="s">
        <v>232</v>
      </c>
      <c r="C20" s="295" t="s">
        <v>17</v>
      </c>
      <c r="D20" s="295" t="s">
        <v>155</v>
      </c>
      <c r="E20" s="279" t="s">
        <v>227</v>
      </c>
      <c r="F20" s="298">
        <f t="shared" si="10"/>
        <v>36.684688884374992</v>
      </c>
      <c r="G20" s="298">
        <f t="shared" si="11"/>
        <v>37.793728634374986</v>
      </c>
      <c r="H20" s="298">
        <f t="shared" si="12"/>
        <v>38.913432228124996</v>
      </c>
      <c r="I20" s="298">
        <f t="shared" si="13"/>
        <v>40.087521424999991</v>
      </c>
      <c r="J20" s="281"/>
      <c r="K20" s="363" t="s">
        <v>243</v>
      </c>
      <c r="L20" s="366" t="str">
        <f t="shared" si="14"/>
        <v>05030C</v>
      </c>
      <c r="M20" s="366" t="str">
        <f t="shared" si="14"/>
        <v>Foreman Water Distribution System</v>
      </c>
      <c r="N20" s="369">
        <f t="shared" si="2"/>
        <v>36.684688884374992</v>
      </c>
      <c r="O20" s="369">
        <f t="shared" si="2"/>
        <v>37.793728634374986</v>
      </c>
      <c r="P20" s="369">
        <f t="shared" si="2"/>
        <v>38.913432228124996</v>
      </c>
      <c r="Q20" s="369">
        <f t="shared" si="2"/>
        <v>40.087521424999991</v>
      </c>
      <c r="S20" s="270" t="str">
        <f t="shared" si="15"/>
        <v>Y</v>
      </c>
      <c r="T20" s="271" t="str">
        <f t="shared" si="3"/>
        <v>05030C</v>
      </c>
      <c r="U20" s="385" t="str">
        <f t="shared" si="4"/>
        <v>05</v>
      </c>
      <c r="V20" s="271" t="str">
        <f t="shared" si="5"/>
        <v>Foreman Water Distribution System</v>
      </c>
      <c r="W20" s="386">
        <f t="shared" si="6"/>
        <v>36.685000000000002</v>
      </c>
      <c r="X20" s="386">
        <f t="shared" si="7"/>
        <v>37.793999999999997</v>
      </c>
      <c r="Y20" s="386">
        <f t="shared" si="8"/>
        <v>38.912999999999997</v>
      </c>
      <c r="Z20" s="386">
        <f t="shared" si="9"/>
        <v>40.088000000000001</v>
      </c>
      <c r="AA20" s="279"/>
    </row>
    <row r="21" spans="1:28" ht="15" customHeight="1" x14ac:dyDescent="0.25">
      <c r="E21" s="285" t="s">
        <v>126</v>
      </c>
      <c r="F21" s="297"/>
      <c r="G21" s="295"/>
      <c r="H21" s="295"/>
      <c r="I21" s="298"/>
      <c r="J21" s="298"/>
      <c r="K21" s="370"/>
      <c r="N21" s="371"/>
      <c r="O21" s="371"/>
      <c r="P21" s="371"/>
      <c r="Q21" s="371"/>
      <c r="Y21" s="271"/>
      <c r="Z21" s="271"/>
      <c r="AB21" s="281"/>
    </row>
    <row r="22" spans="1:28" ht="15" customHeight="1" x14ac:dyDescent="0.25">
      <c r="A22" s="299"/>
      <c r="B22" s="299"/>
      <c r="C22" s="300"/>
      <c r="D22" s="300"/>
      <c r="E22" s="301"/>
      <c r="F22" s="300"/>
      <c r="G22" s="302"/>
      <c r="H22" s="302"/>
      <c r="I22" s="302"/>
      <c r="J22" s="301"/>
      <c r="K22" s="365"/>
      <c r="S22" s="303"/>
      <c r="T22" s="303"/>
      <c r="U22" s="303"/>
      <c r="V22" s="303"/>
      <c r="W22" s="303"/>
      <c r="X22" s="303"/>
      <c r="Y22" s="387"/>
      <c r="Z22" s="387"/>
      <c r="AA22" s="279"/>
    </row>
    <row r="23" spans="1:28" ht="15" customHeight="1" x14ac:dyDescent="0.25">
      <c r="A23" s="299" t="s">
        <v>42</v>
      </c>
      <c r="B23" s="299"/>
      <c r="D23" s="300"/>
      <c r="E23" s="301"/>
      <c r="F23" s="300"/>
      <c r="G23" s="295"/>
      <c r="H23" s="295"/>
      <c r="I23" s="295"/>
      <c r="J23" s="295"/>
      <c r="T23" s="294" t="s">
        <v>300</v>
      </c>
      <c r="V23" s="294" t="s">
        <v>48</v>
      </c>
      <c r="W23" s="294" t="s">
        <v>301</v>
      </c>
    </row>
    <row r="24" spans="1:28" ht="15" customHeight="1" x14ac:dyDescent="0.25">
      <c r="A24" s="305" t="str">
        <f>"Provided that a  "&amp;TEXT(N24,"$0.000")&amp;" per hour shift differential be paid for all work shifts that have a regular start time beginning at or after"</f>
        <v>Provided that a  $1.517 per hour shift differential be paid for all work shifts that have a regular start time beginning at or after</v>
      </c>
      <c r="B24" s="306"/>
      <c r="C24" s="307"/>
      <c r="D24" s="308"/>
      <c r="E24" s="307"/>
      <c r="F24" s="309"/>
      <c r="G24" s="309"/>
      <c r="H24" s="309"/>
      <c r="I24" s="309"/>
      <c r="J24" s="309"/>
      <c r="K24" s="373" t="s">
        <v>243</v>
      </c>
      <c r="L24" s="374" t="s">
        <v>182</v>
      </c>
      <c r="M24" s="374" t="s">
        <v>181</v>
      </c>
      <c r="N24" s="369">
        <f>IF($K24="Y",VLOOKUP($L24,Data2022,N$6,0)*PercIncrJan2023,VLOOKUP($L24,Data2022,N$6,0))</f>
        <v>1.5174649656249997</v>
      </c>
      <c r="S24" s="270" t="str">
        <f t="shared" ref="S24:S29" si="16">K24</f>
        <v>Y</v>
      </c>
      <c r="T24" s="271" t="str">
        <f>L24</f>
        <v>CFOAM1</v>
      </c>
      <c r="V24" s="271" t="str">
        <f>M24</f>
        <v>TL-Morning Shift Premium CFO</v>
      </c>
      <c r="W24" s="386">
        <f>ROUND(N24,3)</f>
        <v>1.5169999999999999</v>
      </c>
    </row>
    <row r="25" spans="1:28" ht="15" customHeight="1" x14ac:dyDescent="0.25">
      <c r="A25" s="310" t="s">
        <v>45</v>
      </c>
      <c r="B25" s="301"/>
      <c r="D25" s="311"/>
      <c r="E25" s="312"/>
      <c r="F25" s="311"/>
      <c r="G25" s="311"/>
      <c r="H25" s="311"/>
      <c r="I25" s="311"/>
      <c r="J25" s="311"/>
      <c r="K25" s="375" t="s">
        <v>243</v>
      </c>
      <c r="L25" s="374" t="s">
        <v>183</v>
      </c>
      <c r="M25" s="374" t="s">
        <v>184</v>
      </c>
      <c r="N25" s="369">
        <f>IF($K25="Y",VLOOKUP($L25,Data2022,N$6,0)*PercIncrJan2023,VLOOKUP($L25,Data2022,N$6,0))</f>
        <v>1.5174649656249997</v>
      </c>
      <c r="S25" s="270" t="str">
        <f t="shared" si="16"/>
        <v>Y</v>
      </c>
      <c r="T25" s="271" t="str">
        <f>L25</f>
        <v>CFOWKE</v>
      </c>
      <c r="V25" s="271" t="str">
        <f>M25</f>
        <v>TL-Weekend Shift-CFO</v>
      </c>
      <c r="W25" s="386">
        <f>ROUND(N25,3)</f>
        <v>1.5169999999999999</v>
      </c>
    </row>
    <row r="26" spans="1:28" ht="15" customHeight="1" x14ac:dyDescent="0.25">
      <c r="C26" s="310"/>
      <c r="D26" s="311"/>
      <c r="E26" s="312"/>
      <c r="F26" s="311"/>
      <c r="G26" s="311"/>
      <c r="H26" s="311"/>
      <c r="I26" s="311"/>
      <c r="J26" s="311"/>
      <c r="K26" s="375" t="s">
        <v>243</v>
      </c>
      <c r="L26" s="376" t="s">
        <v>217</v>
      </c>
      <c r="M26" s="366" t="s">
        <v>218</v>
      </c>
      <c r="N26" s="369">
        <f>IF($K26="Y",VLOOKUP($L26,Data2022,N$6,0)*PercIncrJan2023,VLOOKUP($L26,Data2022,N$6,0))</f>
        <v>1.5174649656249997</v>
      </c>
      <c r="S26" s="270" t="str">
        <f t="shared" si="16"/>
        <v>Y</v>
      </c>
      <c r="T26" s="271" t="str">
        <f>L26</f>
        <v>CFOEVE</v>
      </c>
      <c r="V26" s="271" t="str">
        <f>M26</f>
        <v>TL-Evening Shift Premium-CFO</v>
      </c>
      <c r="W26" s="386">
        <f>ROUND(N26,3)</f>
        <v>1.5169999999999999</v>
      </c>
    </row>
    <row r="27" spans="1:28" s="304" customFormat="1" ht="15" customHeight="1" x14ac:dyDescent="0.25">
      <c r="A27" s="284" t="s">
        <v>293</v>
      </c>
      <c r="B27" s="313"/>
      <c r="C27" s="314"/>
      <c r="D27" s="315"/>
      <c r="E27" s="315"/>
      <c r="F27" s="315"/>
      <c r="G27" s="315"/>
      <c r="H27" s="315"/>
      <c r="I27" s="315"/>
      <c r="J27" s="315"/>
      <c r="K27" s="377"/>
      <c r="L27" s="363"/>
      <c r="M27" s="366"/>
      <c r="N27" s="369"/>
      <c r="O27" s="363"/>
      <c r="P27" s="363"/>
      <c r="Q27" s="363"/>
      <c r="R27" s="279"/>
      <c r="S27" s="271"/>
      <c r="T27" s="271"/>
      <c r="U27" s="271"/>
      <c r="V27" s="271"/>
      <c r="W27" s="271"/>
      <c r="X27" s="271"/>
      <c r="Y27" s="384"/>
      <c r="Z27" s="384"/>
      <c r="AA27" s="281"/>
    </row>
    <row r="28" spans="1:28" s="304" customFormat="1" ht="15" customHeight="1" x14ac:dyDescent="0.25">
      <c r="A28" s="279" t="str">
        <f>"An employee will receive "&amp;TEXT(N28,"$0.000")&amp;" for each weekday the employee is “on call.” The employee will receive "&amp;TEXT(N29,"$0.000")&amp;" for each weekend day (Saturday or Sunday) or"</f>
        <v>An employee will receive $40.000 for each weekday the employee is “on call.” The employee will receive $50.000 for each weekend day (Saturday or Sunday) or</v>
      </c>
      <c r="B28" s="284"/>
      <c r="C28" s="314"/>
      <c r="D28" s="315"/>
      <c r="E28" s="315"/>
      <c r="F28" s="315"/>
      <c r="G28" s="315"/>
      <c r="H28" s="315"/>
      <c r="I28" s="315"/>
      <c r="J28" s="315"/>
      <c r="K28" s="377" t="s">
        <v>15</v>
      </c>
      <c r="L28" s="366" t="s">
        <v>219</v>
      </c>
      <c r="M28" s="366" t="s">
        <v>222</v>
      </c>
      <c r="N28" s="369">
        <f>IF($K28="Y",VLOOKUP($L28,Data2022,N$6,0)*PercIncrJan2023,VLOOKUP($L28,Data2022,N$6,0))</f>
        <v>40</v>
      </c>
      <c r="O28" s="363"/>
      <c r="P28" s="363"/>
      <c r="Q28" s="363"/>
      <c r="R28" s="279"/>
      <c r="S28" s="270" t="str">
        <f t="shared" si="16"/>
        <v>N</v>
      </c>
      <c r="T28" s="271" t="str">
        <f>L28</f>
        <v>CFOCDY</v>
      </c>
      <c r="U28" s="271"/>
      <c r="V28" s="271" t="str">
        <f>M28</f>
        <v>TL-On call by the day-CFO</v>
      </c>
      <c r="W28" s="386">
        <f>ROUND(N28,3)</f>
        <v>40</v>
      </c>
      <c r="X28" s="271"/>
      <c r="Y28" s="384"/>
      <c r="Z28" s="384"/>
      <c r="AA28" s="281"/>
    </row>
    <row r="29" spans="1:28" s="304" customFormat="1" ht="15" customHeight="1" x14ac:dyDescent="0.25">
      <c r="A29" s="279" t="s">
        <v>244</v>
      </c>
      <c r="B29" s="316"/>
      <c r="D29" s="315"/>
      <c r="E29" s="315"/>
      <c r="F29" s="315"/>
      <c r="G29" s="315"/>
      <c r="H29" s="315"/>
      <c r="I29" s="315"/>
      <c r="J29" s="315"/>
      <c r="K29" s="377" t="s">
        <v>15</v>
      </c>
      <c r="L29" s="366" t="s">
        <v>220</v>
      </c>
      <c r="M29" s="366" t="s">
        <v>223</v>
      </c>
      <c r="N29" s="369">
        <f>IF($K29="Y",VLOOKUP($L29,Data2022,N$6,0)*PercIncrJan2023,VLOOKUP($L29,Data2022,N$6,0))</f>
        <v>50</v>
      </c>
      <c r="O29" s="363"/>
      <c r="P29" s="363"/>
      <c r="Q29" s="363"/>
      <c r="R29" s="279"/>
      <c r="S29" s="270" t="str">
        <f t="shared" si="16"/>
        <v>N</v>
      </c>
      <c r="T29" s="271" t="str">
        <f>L29</f>
        <v>CFOCWE</v>
      </c>
      <c r="U29" s="271"/>
      <c r="V29" s="271" t="str">
        <f>M29</f>
        <v>TL-On call by day Weekend-CFO</v>
      </c>
      <c r="W29" s="386">
        <f>ROUND(N29,3)</f>
        <v>50</v>
      </c>
      <c r="X29" s="271"/>
      <c r="Y29" s="384"/>
      <c r="Z29" s="384"/>
      <c r="AA29" s="281"/>
    </row>
    <row r="30" spans="1:28" s="304" customFormat="1" ht="15" customHeight="1" x14ac:dyDescent="0.25">
      <c r="A30" s="279" t="s">
        <v>245</v>
      </c>
      <c r="B30" s="314"/>
      <c r="C30" s="301"/>
      <c r="D30" s="315"/>
      <c r="E30" s="315"/>
      <c r="F30" s="315"/>
      <c r="G30" s="315"/>
      <c r="H30" s="315"/>
      <c r="I30" s="315"/>
      <c r="J30" s="315"/>
      <c r="K30" s="377"/>
      <c r="L30" s="366"/>
      <c r="M30" s="366"/>
      <c r="N30" s="369"/>
      <c r="O30" s="363"/>
      <c r="P30" s="363"/>
      <c r="Q30" s="363"/>
      <c r="R30" s="279"/>
      <c r="S30" s="271"/>
      <c r="T30" s="271"/>
      <c r="U30" s="271"/>
      <c r="V30" s="271"/>
      <c r="W30" s="271"/>
      <c r="X30" s="271"/>
      <c r="Y30" s="384"/>
      <c r="Z30" s="384"/>
      <c r="AA30" s="281"/>
    </row>
    <row r="31" spans="1:28" s="301" customFormat="1" ht="15" customHeight="1" x14ac:dyDescent="0.25">
      <c r="C31" s="310"/>
      <c r="D31" s="311"/>
      <c r="E31" s="312"/>
      <c r="F31" s="311"/>
      <c r="G31" s="311"/>
      <c r="H31" s="311"/>
      <c r="I31" s="311"/>
      <c r="J31" s="311"/>
      <c r="K31" s="375"/>
      <c r="L31" s="376"/>
      <c r="M31" s="366"/>
      <c r="N31" s="369"/>
      <c r="O31" s="365"/>
      <c r="P31" s="365"/>
      <c r="Q31" s="365"/>
      <c r="S31" s="270"/>
      <c r="T31" s="271"/>
      <c r="U31" s="271"/>
      <c r="V31" s="271"/>
      <c r="W31" s="386"/>
      <c r="X31" s="271"/>
      <c r="Y31" s="384"/>
      <c r="Z31" s="384"/>
      <c r="AA31" s="304"/>
    </row>
    <row r="32" spans="1:28" ht="15" customHeight="1" x14ac:dyDescent="0.25">
      <c r="A32" s="361" t="s">
        <v>127</v>
      </c>
      <c r="B32" s="312" t="s">
        <v>297</v>
      </c>
      <c r="D32" s="311"/>
      <c r="E32" s="312"/>
      <c r="F32" s="311"/>
      <c r="G32" s="311"/>
      <c r="H32" s="311"/>
      <c r="I32" s="311"/>
      <c r="J32" s="311"/>
      <c r="K32" s="375"/>
      <c r="N32" s="378"/>
      <c r="P32" s="379"/>
      <c r="Y32" s="388"/>
      <c r="Z32" s="388"/>
      <c r="AA32" s="289"/>
      <c r="AB32" s="289"/>
    </row>
    <row r="33" spans="1:28" s="304" customFormat="1" ht="15" customHeight="1" x14ac:dyDescent="0.25">
      <c r="A33" s="316" t="s">
        <v>240</v>
      </c>
      <c r="B33" s="362"/>
      <c r="C33" s="279"/>
      <c r="D33" s="317"/>
      <c r="E33" s="317"/>
      <c r="F33" s="317"/>
      <c r="G33" s="317"/>
      <c r="H33" s="317"/>
      <c r="I33" s="317"/>
      <c r="J33" s="317"/>
      <c r="K33" s="377"/>
      <c r="L33" s="363"/>
      <c r="M33" s="366"/>
      <c r="N33" s="369"/>
      <c r="O33" s="363"/>
      <c r="P33" s="363"/>
      <c r="Q33" s="363"/>
      <c r="R33" s="279"/>
      <c r="S33" s="271"/>
      <c r="T33" s="271"/>
      <c r="U33" s="271"/>
      <c r="V33" s="271"/>
      <c r="W33" s="271"/>
      <c r="X33" s="271"/>
      <c r="Y33" s="388"/>
      <c r="Z33" s="388"/>
      <c r="AA33" s="289"/>
      <c r="AB33" s="318"/>
    </row>
    <row r="34" spans="1:28" s="304" customFormat="1" ht="45" x14ac:dyDescent="0.25">
      <c r="A34" s="279"/>
      <c r="B34" s="319" t="s">
        <v>48</v>
      </c>
      <c r="C34" s="320"/>
      <c r="D34" s="319"/>
      <c r="E34" s="321" t="s">
        <v>50</v>
      </c>
      <c r="F34" s="321" t="s">
        <v>241</v>
      </c>
      <c r="I34" s="317"/>
      <c r="J34" s="317"/>
      <c r="K34" s="377"/>
      <c r="L34" s="363"/>
      <c r="M34" s="366"/>
      <c r="N34" s="369"/>
      <c r="O34" s="363"/>
      <c r="P34" s="363"/>
      <c r="Q34" s="363"/>
      <c r="R34" s="279"/>
      <c r="S34" s="271"/>
      <c r="T34" s="271"/>
      <c r="U34" s="271"/>
      <c r="V34" s="271"/>
      <c r="W34" s="271"/>
      <c r="X34" s="271"/>
      <c r="Y34" s="388"/>
      <c r="Z34" s="388"/>
      <c r="AA34" s="289"/>
      <c r="AB34" s="318"/>
    </row>
    <row r="35" spans="1:28" s="304" customFormat="1" ht="15" customHeight="1" x14ac:dyDescent="0.25">
      <c r="A35" s="279"/>
      <c r="B35" s="322" t="s">
        <v>52</v>
      </c>
      <c r="C35" s="317"/>
      <c r="E35" s="274">
        <f>N35</f>
        <v>0.51186449999999983</v>
      </c>
      <c r="F35" s="274"/>
      <c r="I35" s="317"/>
      <c r="J35" s="317"/>
      <c r="K35" s="377" t="s">
        <v>243</v>
      </c>
      <c r="L35" s="363" t="s">
        <v>185</v>
      </c>
      <c r="M35" s="366" t="s">
        <v>186</v>
      </c>
      <c r="N35" s="369">
        <f t="shared" ref="N35:N42" si="17">IF($K35="Y",VLOOKUP($L35,Data2022,N$6,0)*PercIncrJan2023,VLOOKUP($L35,Data2022,N$6,0))</f>
        <v>0.51186449999999983</v>
      </c>
      <c r="O35" s="363"/>
      <c r="P35" s="363"/>
      <c r="Q35" s="363"/>
      <c r="R35" s="279"/>
      <c r="S35" s="270" t="str">
        <f t="shared" ref="S35:S42" si="18">K35</f>
        <v>Y</v>
      </c>
      <c r="T35" s="271" t="str">
        <f t="shared" ref="T35:T42" si="19">L35</f>
        <v>CFOTNL</v>
      </c>
      <c r="U35" s="271"/>
      <c r="V35" s="271" t="str">
        <f t="shared" ref="V35:V42" si="20">M35</f>
        <v>TL-Tunnel and Shaft-CFO</v>
      </c>
      <c r="W35" s="386">
        <f t="shared" ref="W35:W42" si="21">ROUND(N35,3)</f>
        <v>0.51200000000000001</v>
      </c>
      <c r="X35" s="271"/>
      <c r="Y35" s="388"/>
      <c r="Z35" s="388"/>
      <c r="AA35" s="289"/>
      <c r="AB35" s="318"/>
    </row>
    <row r="36" spans="1:28" s="304" customFormat="1" ht="15" customHeight="1" x14ac:dyDescent="0.25">
      <c r="A36" s="279"/>
      <c r="B36" s="322" t="s">
        <v>53</v>
      </c>
      <c r="C36" s="323"/>
      <c r="E36" s="274">
        <f>N36</f>
        <v>0.75393375312499988</v>
      </c>
      <c r="F36" s="274">
        <f>N37</f>
        <v>1.4321542156249996</v>
      </c>
      <c r="I36" s="317"/>
      <c r="J36" s="324"/>
      <c r="K36" s="380" t="s">
        <v>243</v>
      </c>
      <c r="L36" s="363" t="s">
        <v>187</v>
      </c>
      <c r="M36" s="366" t="s">
        <v>188</v>
      </c>
      <c r="N36" s="369">
        <f t="shared" si="17"/>
        <v>0.75393375312499988</v>
      </c>
      <c r="O36" s="363"/>
      <c r="P36" s="363"/>
      <c r="Q36" s="363"/>
      <c r="R36" s="279"/>
      <c r="S36" s="270" t="str">
        <f t="shared" si="18"/>
        <v>Y</v>
      </c>
      <c r="T36" s="271" t="str">
        <f t="shared" si="19"/>
        <v>CFOAB1</v>
      </c>
      <c r="U36" s="271"/>
      <c r="V36" s="271" t="str">
        <f t="shared" si="20"/>
        <v>TL-Aerial Bucket 1-CFO</v>
      </c>
      <c r="W36" s="386">
        <f t="shared" si="21"/>
        <v>0.754</v>
      </c>
      <c r="X36" s="271"/>
      <c r="Y36" s="388"/>
      <c r="Z36" s="388"/>
      <c r="AA36" s="289"/>
      <c r="AB36" s="318"/>
    </row>
    <row r="37" spans="1:28" s="304" customFormat="1" ht="15" customHeight="1" x14ac:dyDescent="0.25">
      <c r="A37" s="279"/>
      <c r="B37" s="317" t="s">
        <v>140</v>
      </c>
      <c r="C37" s="317"/>
      <c r="E37" s="274" t="s">
        <v>55</v>
      </c>
      <c r="F37" s="274">
        <f>N38</f>
        <v>1.2274084156249996</v>
      </c>
      <c r="I37" s="317"/>
      <c r="J37" s="324"/>
      <c r="K37" s="380" t="s">
        <v>243</v>
      </c>
      <c r="L37" s="363" t="s">
        <v>189</v>
      </c>
      <c r="M37" s="366" t="s">
        <v>190</v>
      </c>
      <c r="N37" s="369">
        <f t="shared" si="17"/>
        <v>1.4321542156249996</v>
      </c>
      <c r="O37" s="363"/>
      <c r="P37" s="363"/>
      <c r="Q37" s="363"/>
      <c r="R37" s="279"/>
      <c r="S37" s="270" t="str">
        <f t="shared" si="18"/>
        <v>Y</v>
      </c>
      <c r="T37" s="271" t="str">
        <f t="shared" si="19"/>
        <v>CFOAB2</v>
      </c>
      <c r="U37" s="271"/>
      <c r="V37" s="271" t="str">
        <f t="shared" si="20"/>
        <v>TL-Aerial Bucket II(&gt;50ft)-CFO</v>
      </c>
      <c r="W37" s="386">
        <f t="shared" si="21"/>
        <v>1.4319999999999999</v>
      </c>
      <c r="X37" s="271"/>
      <c r="Y37" s="384"/>
      <c r="Z37" s="384"/>
      <c r="AA37" s="281"/>
    </row>
    <row r="38" spans="1:28" s="304" customFormat="1" ht="15" customHeight="1" x14ac:dyDescent="0.25">
      <c r="A38" s="279"/>
      <c r="B38" s="322" t="s">
        <v>56</v>
      </c>
      <c r="C38" s="317"/>
      <c r="E38" s="274">
        <f>N39</f>
        <v>2.1103746781249995</v>
      </c>
      <c r="F38" s="274"/>
      <c r="I38" s="317"/>
      <c r="J38" s="324"/>
      <c r="K38" s="380" t="s">
        <v>243</v>
      </c>
      <c r="L38" s="363" t="s">
        <v>191</v>
      </c>
      <c r="M38" s="366" t="s">
        <v>192</v>
      </c>
      <c r="N38" s="369">
        <f t="shared" si="17"/>
        <v>1.2274084156249996</v>
      </c>
      <c r="O38" s="363"/>
      <c r="P38" s="363"/>
      <c r="Q38" s="363"/>
      <c r="R38" s="279"/>
      <c r="S38" s="270" t="str">
        <f t="shared" si="18"/>
        <v>Y</v>
      </c>
      <c r="T38" s="271" t="str">
        <f t="shared" si="19"/>
        <v>CFORSP</v>
      </c>
      <c r="U38" s="271"/>
      <c r="V38" s="271" t="str">
        <f t="shared" si="20"/>
        <v>TL-Respirator-CFO</v>
      </c>
      <c r="W38" s="386">
        <f t="shared" si="21"/>
        <v>1.2270000000000001</v>
      </c>
      <c r="X38" s="271"/>
      <c r="Y38" s="384"/>
      <c r="Z38" s="384"/>
      <c r="AA38" s="281"/>
    </row>
    <row r="39" spans="1:28" s="304" customFormat="1" ht="15" customHeight="1" x14ac:dyDescent="0.25">
      <c r="A39" s="279"/>
      <c r="B39" s="317" t="s">
        <v>57</v>
      </c>
      <c r="C39" s="317"/>
      <c r="E39" s="274">
        <f>N40</f>
        <v>1.8832348062499997</v>
      </c>
      <c r="F39" s="275"/>
      <c r="I39" s="317"/>
      <c r="J39" s="324"/>
      <c r="K39" s="380" t="s">
        <v>243</v>
      </c>
      <c r="L39" s="363" t="s">
        <v>193</v>
      </c>
      <c r="M39" s="366" t="s">
        <v>194</v>
      </c>
      <c r="N39" s="369">
        <f t="shared" si="17"/>
        <v>2.1103746781249995</v>
      </c>
      <c r="O39" s="363"/>
      <c r="P39" s="363"/>
      <c r="Q39" s="363"/>
      <c r="R39" s="279"/>
      <c r="S39" s="270" t="str">
        <f t="shared" si="18"/>
        <v>Y</v>
      </c>
      <c r="T39" s="271" t="str">
        <f t="shared" si="19"/>
        <v>CFODYN</v>
      </c>
      <c r="U39" s="271"/>
      <c r="V39" s="271" t="str">
        <f t="shared" si="20"/>
        <v>TL-Miner Dynamiter-CFO</v>
      </c>
      <c r="W39" s="386">
        <f t="shared" si="21"/>
        <v>2.11</v>
      </c>
      <c r="X39" s="271"/>
      <c r="Y39" s="384"/>
      <c r="Z39" s="384"/>
      <c r="AA39" s="281"/>
    </row>
    <row r="40" spans="1:28" s="304" customFormat="1" ht="15" customHeight="1" x14ac:dyDescent="0.25">
      <c r="A40" s="279"/>
      <c r="B40" s="317" t="s">
        <v>58</v>
      </c>
      <c r="C40" s="317"/>
      <c r="E40" s="274">
        <f>N41</f>
        <v>1.1804875031249997</v>
      </c>
      <c r="F40" s="275"/>
      <c r="I40" s="317"/>
      <c r="J40" s="317"/>
      <c r="K40" s="380" t="s">
        <v>243</v>
      </c>
      <c r="L40" s="363" t="s">
        <v>195</v>
      </c>
      <c r="M40" s="366" t="s">
        <v>196</v>
      </c>
      <c r="N40" s="369">
        <f t="shared" si="17"/>
        <v>1.8832348062499997</v>
      </c>
      <c r="O40" s="363"/>
      <c r="P40" s="363"/>
      <c r="Q40" s="363"/>
      <c r="R40" s="279"/>
      <c r="S40" s="270" t="str">
        <f t="shared" si="18"/>
        <v>Y</v>
      </c>
      <c r="T40" s="271" t="str">
        <f t="shared" si="19"/>
        <v>CFOSPE</v>
      </c>
      <c r="U40" s="271"/>
      <c r="V40" s="271" t="str">
        <f t="shared" si="20"/>
        <v>TL-Special Endorsement-CFO</v>
      </c>
      <c r="W40" s="386">
        <f t="shared" si="21"/>
        <v>1.883</v>
      </c>
      <c r="X40" s="271"/>
      <c r="Y40" s="384"/>
      <c r="Z40" s="384"/>
      <c r="AA40" s="281"/>
    </row>
    <row r="41" spans="1:28" s="304" customFormat="1" ht="15" customHeight="1" x14ac:dyDescent="0.25">
      <c r="A41" s="279"/>
      <c r="B41" s="317" t="s">
        <v>59</v>
      </c>
      <c r="C41" s="317"/>
      <c r="E41" s="274">
        <f>N42</f>
        <v>1.9322884874999995</v>
      </c>
      <c r="F41" s="275"/>
      <c r="I41" s="317"/>
      <c r="J41" s="317"/>
      <c r="K41" s="377" t="s">
        <v>243</v>
      </c>
      <c r="L41" s="363" t="s">
        <v>197</v>
      </c>
      <c r="M41" s="366" t="s">
        <v>198</v>
      </c>
      <c r="N41" s="369">
        <f t="shared" si="17"/>
        <v>1.1804875031249997</v>
      </c>
      <c r="O41" s="363"/>
      <c r="P41" s="363"/>
      <c r="Q41" s="363"/>
      <c r="R41" s="279"/>
      <c r="S41" s="270" t="str">
        <f t="shared" si="18"/>
        <v>Y</v>
      </c>
      <c r="T41" s="271" t="str">
        <f t="shared" si="19"/>
        <v>CFOEQB</v>
      </c>
      <c r="U41" s="271"/>
      <c r="V41" s="271" t="str">
        <f t="shared" si="20"/>
        <v>TL-Equipment B-CFO</v>
      </c>
      <c r="W41" s="386">
        <f t="shared" si="21"/>
        <v>1.18</v>
      </c>
      <c r="X41" s="271"/>
      <c r="Y41" s="384"/>
      <c r="Z41" s="384"/>
      <c r="AA41" s="281"/>
    </row>
    <row r="42" spans="1:28" s="304" customFormat="1" ht="15" customHeight="1" x14ac:dyDescent="0.25">
      <c r="A42" s="279"/>
      <c r="B42" s="279"/>
      <c r="C42" s="325"/>
      <c r="D42" s="317"/>
      <c r="E42" s="317"/>
      <c r="F42" s="317"/>
      <c r="G42" s="317"/>
      <c r="H42" s="317"/>
      <c r="I42" s="317"/>
      <c r="J42" s="317"/>
      <c r="K42" s="377" t="s">
        <v>243</v>
      </c>
      <c r="L42" s="363" t="s">
        <v>199</v>
      </c>
      <c r="M42" s="366" t="s">
        <v>200</v>
      </c>
      <c r="N42" s="369">
        <f t="shared" si="17"/>
        <v>1.9322884874999995</v>
      </c>
      <c r="O42" s="363"/>
      <c r="P42" s="363"/>
      <c r="Q42" s="363"/>
      <c r="R42" s="279"/>
      <c r="S42" s="270" t="str">
        <f t="shared" si="18"/>
        <v>Y</v>
      </c>
      <c r="T42" s="271" t="str">
        <f t="shared" si="19"/>
        <v>CFOEQC</v>
      </c>
      <c r="U42" s="271"/>
      <c r="V42" s="271" t="str">
        <f t="shared" si="20"/>
        <v>TL-Equipment C-CFO</v>
      </c>
      <c r="W42" s="386">
        <f t="shared" si="21"/>
        <v>1.9319999999999999</v>
      </c>
      <c r="X42" s="271"/>
      <c r="Y42" s="384"/>
      <c r="Z42" s="384"/>
      <c r="AA42" s="281"/>
    </row>
    <row r="43" spans="1:28" s="304" customFormat="1" ht="15" customHeight="1" x14ac:dyDescent="0.25">
      <c r="A43" s="279"/>
      <c r="B43" s="316" t="s">
        <v>264</v>
      </c>
      <c r="D43" s="317"/>
      <c r="E43" s="317"/>
      <c r="F43" s="317"/>
      <c r="G43" s="317"/>
      <c r="H43" s="317"/>
      <c r="I43" s="317"/>
      <c r="J43" s="317"/>
      <c r="K43" s="377"/>
      <c r="L43" s="363"/>
      <c r="M43" s="366"/>
      <c r="N43" s="369"/>
      <c r="O43" s="363"/>
      <c r="P43" s="363"/>
      <c r="Q43" s="363"/>
      <c r="R43" s="279"/>
      <c r="S43" s="271"/>
      <c r="T43" s="271"/>
      <c r="U43" s="271"/>
      <c r="V43" s="271"/>
      <c r="W43" s="271"/>
      <c r="X43" s="271"/>
      <c r="Y43" s="384"/>
      <c r="Z43" s="384"/>
      <c r="AA43" s="281"/>
    </row>
    <row r="44" spans="1:28" s="304" customFormat="1" ht="15" customHeight="1" x14ac:dyDescent="0.25">
      <c r="A44" s="279"/>
      <c r="B44" s="316" t="s">
        <v>61</v>
      </c>
      <c r="D44" s="317"/>
      <c r="E44" s="317"/>
      <c r="F44" s="317"/>
      <c r="G44" s="317"/>
      <c r="H44" s="317"/>
      <c r="I44" s="317"/>
      <c r="J44" s="317"/>
      <c r="K44" s="377"/>
      <c r="L44" s="363"/>
      <c r="M44" s="366"/>
      <c r="N44" s="369"/>
      <c r="O44" s="363"/>
      <c r="P44" s="363"/>
      <c r="Q44" s="363"/>
      <c r="R44" s="279"/>
      <c r="S44" s="271"/>
      <c r="T44" s="271"/>
      <c r="U44" s="271"/>
      <c r="V44" s="271"/>
      <c r="W44" s="271"/>
      <c r="X44" s="271"/>
      <c r="Y44" s="384"/>
      <c r="Z44" s="384"/>
      <c r="AA44" s="281"/>
    </row>
    <row r="45" spans="1:28" s="304" customFormat="1" ht="15" customHeight="1" x14ac:dyDescent="0.25">
      <c r="A45" s="279"/>
      <c r="B45" s="316" t="s">
        <v>62</v>
      </c>
      <c r="D45" s="317"/>
      <c r="E45" s="317"/>
      <c r="F45" s="317"/>
      <c r="G45" s="317"/>
      <c r="H45" s="317"/>
      <c r="I45" s="317"/>
      <c r="J45" s="317"/>
      <c r="K45" s="377"/>
      <c r="L45" s="363"/>
      <c r="M45" s="366"/>
      <c r="N45" s="369"/>
      <c r="O45" s="363"/>
      <c r="P45" s="363"/>
      <c r="Q45" s="363"/>
      <c r="R45" s="279"/>
      <c r="S45" s="271"/>
      <c r="T45" s="271"/>
      <c r="U45" s="271"/>
      <c r="V45" s="271"/>
      <c r="W45" s="271"/>
      <c r="X45" s="271"/>
      <c r="Y45" s="384"/>
      <c r="Z45" s="384"/>
      <c r="AA45" s="281"/>
    </row>
    <row r="46" spans="1:28" s="304" customFormat="1" ht="15" customHeight="1" x14ac:dyDescent="0.25">
      <c r="A46" s="279"/>
      <c r="B46" s="316" t="s">
        <v>265</v>
      </c>
      <c r="D46" s="317"/>
      <c r="E46" s="317"/>
      <c r="F46" s="317"/>
      <c r="G46" s="317"/>
      <c r="H46" s="317"/>
      <c r="I46" s="317"/>
      <c r="J46" s="317"/>
      <c r="K46" s="377"/>
      <c r="L46" s="363"/>
      <c r="M46" s="366"/>
      <c r="N46" s="369"/>
      <c r="O46" s="363"/>
      <c r="P46" s="363"/>
      <c r="Q46" s="363"/>
      <c r="R46" s="279"/>
      <c r="S46" s="271"/>
      <c r="T46" s="271"/>
      <c r="U46" s="271"/>
      <c r="V46" s="271"/>
      <c r="W46" s="271"/>
      <c r="X46" s="271"/>
      <c r="Y46" s="384"/>
      <c r="Z46" s="384"/>
      <c r="AA46" s="281"/>
    </row>
    <row r="47" spans="1:28" s="304" customFormat="1" ht="15" customHeight="1" x14ac:dyDescent="0.25">
      <c r="A47" s="279"/>
      <c r="B47" s="316" t="s">
        <v>64</v>
      </c>
      <c r="D47" s="317"/>
      <c r="E47" s="317"/>
      <c r="F47" s="317"/>
      <c r="G47" s="317"/>
      <c r="H47" s="317"/>
      <c r="I47" s="317"/>
      <c r="J47" s="317"/>
      <c r="K47" s="377"/>
      <c r="L47" s="363"/>
      <c r="M47" s="366"/>
      <c r="N47" s="369"/>
      <c r="O47" s="363"/>
      <c r="P47" s="363"/>
      <c r="Q47" s="363"/>
      <c r="R47" s="279"/>
      <c r="S47" s="271"/>
      <c r="T47" s="271"/>
      <c r="U47" s="271"/>
      <c r="V47" s="271"/>
      <c r="W47" s="271"/>
      <c r="X47" s="271"/>
      <c r="Y47" s="384"/>
      <c r="Z47" s="384"/>
      <c r="AA47" s="281"/>
    </row>
    <row r="48" spans="1:28" s="304" customFormat="1" ht="15" customHeight="1" x14ac:dyDescent="0.25">
      <c r="A48" s="279"/>
      <c r="B48" s="316" t="s">
        <v>266</v>
      </c>
      <c r="D48" s="317"/>
      <c r="E48" s="317"/>
      <c r="F48" s="317"/>
      <c r="G48" s="317"/>
      <c r="H48" s="317"/>
      <c r="I48" s="317"/>
      <c r="J48" s="317"/>
      <c r="K48" s="377"/>
      <c r="L48" s="363"/>
      <c r="M48" s="366"/>
      <c r="N48" s="369"/>
      <c r="O48" s="363"/>
      <c r="P48" s="363"/>
      <c r="Q48" s="363"/>
      <c r="R48" s="279"/>
      <c r="S48" s="271"/>
      <c r="T48" s="271"/>
      <c r="U48" s="271"/>
      <c r="V48" s="271"/>
      <c r="W48" s="271"/>
      <c r="X48" s="271"/>
      <c r="Y48" s="384"/>
      <c r="Z48" s="384"/>
      <c r="AA48" s="281"/>
    </row>
    <row r="49" spans="1:27" s="304" customFormat="1" ht="15" customHeight="1" x14ac:dyDescent="0.25">
      <c r="A49" s="279"/>
      <c r="B49" s="325" t="s">
        <v>66</v>
      </c>
      <c r="D49" s="317"/>
      <c r="E49" s="317"/>
      <c r="F49" s="317"/>
      <c r="G49" s="317"/>
      <c r="H49" s="317"/>
      <c r="I49" s="317"/>
      <c r="J49" s="317"/>
      <c r="K49" s="377"/>
      <c r="L49" s="363"/>
      <c r="M49" s="366"/>
      <c r="N49" s="369"/>
      <c r="O49" s="363"/>
      <c r="P49" s="363"/>
      <c r="Q49" s="363"/>
      <c r="R49" s="279"/>
      <c r="S49" s="271"/>
      <c r="T49" s="271"/>
      <c r="U49" s="271"/>
      <c r="V49" s="271"/>
      <c r="W49" s="271"/>
      <c r="X49" s="271"/>
      <c r="Y49" s="384"/>
      <c r="Z49" s="384"/>
      <c r="AA49" s="281"/>
    </row>
    <row r="50" spans="1:27" s="304" customFormat="1" ht="15" customHeight="1" x14ac:dyDescent="0.25">
      <c r="A50" s="279"/>
      <c r="B50" s="325" t="s">
        <v>67</v>
      </c>
      <c r="D50" s="317"/>
      <c r="E50" s="317"/>
      <c r="F50" s="317"/>
      <c r="G50" s="317"/>
      <c r="H50" s="317"/>
      <c r="I50" s="317"/>
      <c r="J50" s="317"/>
      <c r="K50" s="377"/>
      <c r="L50" s="363"/>
      <c r="M50" s="366"/>
      <c r="N50" s="369"/>
      <c r="O50" s="363"/>
      <c r="P50" s="363"/>
      <c r="Q50" s="363"/>
      <c r="R50" s="279"/>
      <c r="S50" s="271"/>
      <c r="T50" s="271"/>
      <c r="U50" s="271"/>
      <c r="V50" s="271"/>
      <c r="W50" s="271"/>
      <c r="X50" s="271"/>
      <c r="Y50" s="384"/>
      <c r="Z50" s="384"/>
      <c r="AA50" s="281"/>
    </row>
    <row r="51" spans="1:27" s="304" customFormat="1" ht="15" customHeight="1" x14ac:dyDescent="0.25">
      <c r="A51" s="279"/>
      <c r="B51" s="316" t="s">
        <v>267</v>
      </c>
      <c r="D51" s="317"/>
      <c r="E51" s="317"/>
      <c r="F51" s="317"/>
      <c r="G51" s="317"/>
      <c r="H51" s="317"/>
      <c r="I51" s="317"/>
      <c r="J51" s="317"/>
      <c r="K51" s="377"/>
      <c r="L51" s="363"/>
      <c r="M51" s="366"/>
      <c r="N51" s="369"/>
      <c r="O51" s="363"/>
      <c r="P51" s="363"/>
      <c r="Q51" s="363"/>
      <c r="R51" s="279"/>
      <c r="S51" s="271"/>
      <c r="T51" s="271"/>
      <c r="U51" s="271"/>
      <c r="V51" s="271"/>
      <c r="W51" s="271"/>
      <c r="X51" s="271"/>
      <c r="Y51" s="384"/>
      <c r="Z51" s="384"/>
      <c r="AA51" s="281"/>
    </row>
    <row r="52" spans="1:27" s="304" customFormat="1" ht="15" customHeight="1" x14ac:dyDescent="0.25">
      <c r="A52" s="279"/>
      <c r="B52" s="316" t="s">
        <v>268</v>
      </c>
      <c r="D52" s="317"/>
      <c r="E52" s="317"/>
      <c r="F52" s="317"/>
      <c r="G52" s="317"/>
      <c r="H52" s="317"/>
      <c r="I52" s="317"/>
      <c r="J52" s="317"/>
      <c r="K52" s="377"/>
      <c r="L52" s="363"/>
      <c r="M52" s="366"/>
      <c r="N52" s="369"/>
      <c r="O52" s="363"/>
      <c r="P52" s="363"/>
      <c r="Q52" s="363"/>
      <c r="R52" s="279"/>
      <c r="S52" s="271"/>
      <c r="T52" s="271"/>
      <c r="U52" s="271"/>
      <c r="V52" s="271"/>
      <c r="W52" s="271"/>
      <c r="X52" s="271"/>
      <c r="Y52" s="384"/>
      <c r="Z52" s="384"/>
      <c r="AA52" s="281"/>
    </row>
    <row r="53" spans="1:27" s="304" customFormat="1" ht="15" customHeight="1" x14ac:dyDescent="0.25">
      <c r="A53" s="279"/>
      <c r="C53" s="316" t="s">
        <v>269</v>
      </c>
      <c r="D53" s="317"/>
      <c r="E53" s="317"/>
      <c r="F53" s="317"/>
      <c r="G53" s="317"/>
      <c r="H53" s="317"/>
      <c r="I53" s="317"/>
      <c r="J53" s="317"/>
      <c r="K53" s="377"/>
      <c r="L53" s="363"/>
      <c r="M53" s="366"/>
      <c r="N53" s="369"/>
      <c r="O53" s="363"/>
      <c r="P53" s="363"/>
      <c r="Q53" s="363"/>
      <c r="R53" s="279"/>
      <c r="S53" s="271"/>
      <c r="T53" s="271"/>
      <c r="U53" s="271"/>
      <c r="V53" s="271"/>
      <c r="W53" s="271"/>
      <c r="X53" s="271"/>
      <c r="Y53" s="384"/>
      <c r="Z53" s="384"/>
      <c r="AA53" s="281"/>
    </row>
    <row r="54" spans="1:27" s="304" customFormat="1" ht="15" customHeight="1" x14ac:dyDescent="0.25">
      <c r="A54" s="279"/>
      <c r="C54" s="316" t="s">
        <v>142</v>
      </c>
      <c r="D54" s="279"/>
      <c r="E54" s="279"/>
      <c r="F54" s="279"/>
      <c r="G54" s="279"/>
      <c r="H54" s="279"/>
      <c r="I54" s="279"/>
      <c r="J54" s="279"/>
      <c r="K54" s="363"/>
      <c r="L54" s="366"/>
      <c r="M54" s="366"/>
      <c r="N54" s="369"/>
      <c r="O54" s="363"/>
      <c r="P54" s="363"/>
      <c r="Q54" s="363"/>
      <c r="R54" s="279"/>
      <c r="S54" s="271"/>
      <c r="T54" s="271"/>
      <c r="U54" s="271"/>
      <c r="V54" s="271"/>
      <c r="W54" s="271"/>
      <c r="X54" s="271"/>
      <c r="Y54" s="384"/>
      <c r="Z54" s="384"/>
      <c r="AA54" s="281"/>
    </row>
    <row r="55" spans="1:27" s="304" customFormat="1" ht="15" customHeight="1" x14ac:dyDescent="0.25">
      <c r="A55" s="279"/>
      <c r="C55" s="316" t="s">
        <v>72</v>
      </c>
      <c r="D55" s="279"/>
      <c r="E55" s="279"/>
      <c r="F55" s="279"/>
      <c r="G55" s="279"/>
      <c r="H55" s="279"/>
      <c r="I55" s="279"/>
      <c r="J55" s="279"/>
      <c r="K55" s="363"/>
      <c r="L55" s="366"/>
      <c r="M55" s="366"/>
      <c r="N55" s="369"/>
      <c r="O55" s="363"/>
      <c r="P55" s="363"/>
      <c r="Q55" s="363"/>
      <c r="R55" s="279"/>
      <c r="S55" s="271"/>
      <c r="T55" s="271"/>
      <c r="U55" s="271"/>
      <c r="V55" s="271"/>
      <c r="W55" s="271"/>
      <c r="X55" s="271"/>
      <c r="Y55" s="384"/>
      <c r="Z55" s="384"/>
      <c r="AA55" s="281"/>
    </row>
    <row r="56" spans="1:27" s="304" customFormat="1" ht="15" customHeight="1" x14ac:dyDescent="0.25">
      <c r="A56" s="279"/>
      <c r="C56" s="316" t="s">
        <v>270</v>
      </c>
      <c r="D56" s="279"/>
      <c r="E56" s="279"/>
      <c r="F56" s="279"/>
      <c r="G56" s="279"/>
      <c r="H56" s="279"/>
      <c r="I56" s="279"/>
      <c r="J56" s="279"/>
      <c r="K56" s="363"/>
      <c r="L56" s="366"/>
      <c r="M56" s="366"/>
      <c r="N56" s="369"/>
      <c r="O56" s="363"/>
      <c r="P56" s="363"/>
      <c r="Q56" s="363"/>
      <c r="R56" s="279"/>
      <c r="S56" s="271"/>
      <c r="T56" s="271"/>
      <c r="U56" s="271"/>
      <c r="V56" s="271"/>
      <c r="W56" s="271"/>
      <c r="X56" s="271"/>
      <c r="Y56" s="384"/>
      <c r="Z56" s="384"/>
      <c r="AA56" s="281"/>
    </row>
    <row r="57" spans="1:27" s="304" customFormat="1" ht="15" customHeight="1" x14ac:dyDescent="0.25">
      <c r="A57" s="279"/>
      <c r="C57" s="316" t="s">
        <v>74</v>
      </c>
      <c r="D57" s="279"/>
      <c r="E57" s="279"/>
      <c r="F57" s="279"/>
      <c r="G57" s="279"/>
      <c r="H57" s="279"/>
      <c r="I57" s="279"/>
      <c r="J57" s="279"/>
      <c r="K57" s="363"/>
      <c r="L57" s="366"/>
      <c r="M57" s="366"/>
      <c r="N57" s="369"/>
      <c r="O57" s="363"/>
      <c r="P57" s="363"/>
      <c r="Q57" s="363"/>
      <c r="R57" s="279"/>
      <c r="S57" s="271"/>
      <c r="T57" s="271"/>
      <c r="U57" s="271"/>
      <c r="V57" s="271"/>
      <c r="W57" s="271"/>
      <c r="X57" s="271"/>
      <c r="Y57" s="384"/>
      <c r="Z57" s="384"/>
      <c r="AA57" s="281"/>
    </row>
    <row r="58" spans="1:27" s="304" customFormat="1" ht="15" customHeight="1" x14ac:dyDescent="0.25">
      <c r="A58" s="279"/>
      <c r="C58" s="316" t="s">
        <v>143</v>
      </c>
      <c r="D58" s="279"/>
      <c r="E58" s="279"/>
      <c r="F58" s="279"/>
      <c r="G58" s="279"/>
      <c r="H58" s="279"/>
      <c r="I58" s="279"/>
      <c r="J58" s="279"/>
      <c r="K58" s="363"/>
      <c r="L58" s="366"/>
      <c r="M58" s="366"/>
      <c r="N58" s="369"/>
      <c r="O58" s="363"/>
      <c r="P58" s="363"/>
      <c r="Q58" s="363"/>
      <c r="R58" s="279"/>
      <c r="S58" s="271"/>
      <c r="T58" s="271"/>
      <c r="U58" s="271"/>
      <c r="V58" s="271"/>
      <c r="W58" s="271"/>
      <c r="X58" s="271"/>
      <c r="Y58" s="384"/>
      <c r="Z58" s="384"/>
      <c r="AA58" s="281"/>
    </row>
    <row r="59" spans="1:27" s="304" customFormat="1" ht="15" customHeight="1" x14ac:dyDescent="0.25">
      <c r="A59" s="279"/>
      <c r="C59" s="316" t="s">
        <v>76</v>
      </c>
      <c r="D59" s="279"/>
      <c r="E59" s="279"/>
      <c r="F59" s="279"/>
      <c r="G59" s="279"/>
      <c r="H59" s="279"/>
      <c r="I59" s="279"/>
      <c r="J59" s="279"/>
      <c r="K59" s="363"/>
      <c r="L59" s="366"/>
      <c r="M59" s="366"/>
      <c r="N59" s="369"/>
      <c r="O59" s="363"/>
      <c r="P59" s="363"/>
      <c r="Q59" s="363"/>
      <c r="R59" s="279"/>
      <c r="S59" s="271"/>
      <c r="T59" s="271"/>
      <c r="U59" s="271"/>
      <c r="V59" s="271"/>
      <c r="W59" s="271"/>
      <c r="X59" s="271"/>
      <c r="Y59" s="384"/>
      <c r="Z59" s="384"/>
      <c r="AA59" s="281"/>
    </row>
    <row r="60" spans="1:27" s="304" customFormat="1" ht="15" customHeight="1" x14ac:dyDescent="0.25">
      <c r="A60" s="279"/>
      <c r="B60" s="316" t="s">
        <v>271</v>
      </c>
      <c r="D60" s="279"/>
      <c r="E60" s="279"/>
      <c r="F60" s="279"/>
      <c r="G60" s="279"/>
      <c r="H60" s="279"/>
      <c r="I60" s="279"/>
      <c r="J60" s="279"/>
      <c r="K60" s="363"/>
      <c r="L60" s="366"/>
      <c r="M60" s="366"/>
      <c r="N60" s="369"/>
      <c r="O60" s="363"/>
      <c r="P60" s="363"/>
      <c r="Q60" s="363"/>
      <c r="R60" s="279"/>
      <c r="S60" s="271"/>
      <c r="T60" s="271"/>
      <c r="U60" s="271"/>
      <c r="V60" s="271"/>
      <c r="W60" s="271"/>
      <c r="X60" s="271"/>
      <c r="Y60" s="384"/>
      <c r="Z60" s="384"/>
      <c r="AA60" s="281"/>
    </row>
    <row r="61" spans="1:27" s="304" customFormat="1" ht="15" customHeight="1" x14ac:dyDescent="0.25">
      <c r="A61" s="279"/>
      <c r="B61" s="316" t="s">
        <v>272</v>
      </c>
      <c r="D61" s="279"/>
      <c r="E61" s="279"/>
      <c r="F61" s="279"/>
      <c r="G61" s="279"/>
      <c r="H61" s="279"/>
      <c r="I61" s="279"/>
      <c r="J61" s="279"/>
      <c r="K61" s="363"/>
      <c r="L61" s="366"/>
      <c r="M61" s="366"/>
      <c r="N61" s="369"/>
      <c r="O61" s="363"/>
      <c r="P61" s="363"/>
      <c r="Q61" s="363"/>
      <c r="R61" s="279"/>
      <c r="S61" s="271"/>
      <c r="T61" s="271"/>
      <c r="U61" s="271"/>
      <c r="V61" s="271"/>
      <c r="W61" s="271"/>
      <c r="X61" s="271"/>
      <c r="Y61" s="384"/>
      <c r="Z61" s="384"/>
      <c r="AA61" s="281"/>
    </row>
    <row r="62" spans="1:27" s="304" customFormat="1" ht="15" customHeight="1" x14ac:dyDescent="0.25">
      <c r="A62" s="279"/>
      <c r="B62" s="316" t="s">
        <v>79</v>
      </c>
      <c r="D62" s="279"/>
      <c r="E62" s="279"/>
      <c r="F62" s="279"/>
      <c r="G62" s="279"/>
      <c r="H62" s="279"/>
      <c r="I62" s="279"/>
      <c r="J62" s="279"/>
      <c r="K62" s="363"/>
      <c r="L62" s="366"/>
      <c r="M62" s="366"/>
      <c r="N62" s="369"/>
      <c r="O62" s="363"/>
      <c r="P62" s="363"/>
      <c r="Q62" s="363"/>
      <c r="R62" s="279"/>
      <c r="S62" s="271"/>
      <c r="T62" s="271"/>
      <c r="U62" s="271"/>
      <c r="V62" s="271"/>
      <c r="W62" s="271"/>
      <c r="X62" s="271"/>
      <c r="Y62" s="384"/>
      <c r="Z62" s="384"/>
      <c r="AA62" s="281"/>
    </row>
    <row r="63" spans="1:27" s="304" customFormat="1" ht="15" customHeight="1" x14ac:dyDescent="0.25">
      <c r="A63" s="279"/>
      <c r="B63" s="279"/>
      <c r="C63" s="316"/>
      <c r="D63" s="279"/>
      <c r="E63" s="279"/>
      <c r="F63" s="279"/>
      <c r="G63" s="279"/>
      <c r="H63" s="279"/>
      <c r="I63" s="279"/>
      <c r="J63" s="279"/>
      <c r="K63" s="363"/>
      <c r="L63" s="366"/>
      <c r="M63" s="366"/>
      <c r="N63" s="369"/>
      <c r="O63" s="363"/>
      <c r="P63" s="363"/>
      <c r="Q63" s="363"/>
      <c r="R63" s="279"/>
      <c r="S63" s="271"/>
      <c r="T63" s="271"/>
      <c r="U63" s="271"/>
      <c r="V63" s="271"/>
      <c r="W63" s="271"/>
      <c r="X63" s="271"/>
      <c r="Y63" s="384"/>
      <c r="Z63" s="384"/>
      <c r="AA63" s="281"/>
    </row>
    <row r="64" spans="1:27" s="304" customFormat="1" ht="15" customHeight="1" x14ac:dyDescent="0.25">
      <c r="A64" s="284" t="s">
        <v>292</v>
      </c>
      <c r="B64" s="284"/>
      <c r="D64" s="279"/>
      <c r="E64" s="279"/>
      <c r="F64" s="279"/>
      <c r="G64" s="279"/>
      <c r="H64" s="279"/>
      <c r="I64" s="279"/>
      <c r="J64" s="279"/>
      <c r="K64" s="363" t="s">
        <v>243</v>
      </c>
      <c r="L64" s="366" t="s">
        <v>201</v>
      </c>
      <c r="M64" s="366" t="s">
        <v>202</v>
      </c>
      <c r="N64" s="369">
        <f>IF($K64="Y",VLOOKUP($L64,Data2022,N$6,0)*PercIncrJan2023,VLOOKUP($L64,Data2022,N$6,0))</f>
        <v>3.089315534374999</v>
      </c>
      <c r="O64" s="363"/>
      <c r="P64" s="363"/>
      <c r="Q64" s="363"/>
      <c r="R64" s="279"/>
      <c r="S64" s="270" t="str">
        <f t="shared" ref="S64" si="22">K64</f>
        <v>Y</v>
      </c>
      <c r="T64" s="271" t="str">
        <f>L64</f>
        <v>CFOTPP</v>
      </c>
      <c r="U64" s="271"/>
      <c r="V64" s="271" t="str">
        <f>M64</f>
        <v>TL-Training Premium Pay-CFO</v>
      </c>
      <c r="W64" s="386">
        <f>ROUND(N64,3)</f>
        <v>3.089</v>
      </c>
      <c r="X64" s="271"/>
      <c r="Y64" s="384"/>
      <c r="Z64" s="384"/>
      <c r="AA64" s="281"/>
    </row>
    <row r="65" spans="1:28" s="304" customFormat="1" ht="15" customHeight="1" x14ac:dyDescent="0.25">
      <c r="A65" s="279" t="s">
        <v>248</v>
      </c>
      <c r="B65" s="279"/>
      <c r="C65" s="279"/>
      <c r="D65" s="279"/>
      <c r="E65" s="279"/>
      <c r="F65" s="279"/>
      <c r="G65" s="279"/>
      <c r="H65" s="279"/>
      <c r="I65" s="279"/>
      <c r="J65" s="279"/>
      <c r="K65" s="363"/>
      <c r="L65" s="366"/>
      <c r="M65" s="366"/>
      <c r="N65" s="369"/>
      <c r="O65" s="363"/>
      <c r="P65" s="363"/>
      <c r="Q65" s="363"/>
      <c r="R65" s="279"/>
      <c r="S65" s="271"/>
      <c r="T65" s="271"/>
      <c r="U65" s="271"/>
      <c r="V65" s="271"/>
      <c r="W65" s="271"/>
      <c r="X65" s="271"/>
      <c r="Y65" s="384"/>
      <c r="Z65" s="384"/>
      <c r="AA65" s="281"/>
    </row>
    <row r="66" spans="1:28" s="304" customFormat="1" ht="15" customHeight="1" x14ac:dyDescent="0.25">
      <c r="A66" s="279" t="str">
        <f>"Without regard to the training topic, a training premium of "&amp;TEXT(N64,"$0.000")&amp;" per hour for all hours shall be paid."</f>
        <v>Without regard to the training topic, a training premium of $3.089 per hour for all hours shall be paid.</v>
      </c>
      <c r="B66" s="279"/>
      <c r="C66" s="279"/>
      <c r="D66" s="279"/>
      <c r="E66" s="279"/>
      <c r="F66" s="279"/>
      <c r="G66" s="279"/>
      <c r="H66" s="279"/>
      <c r="I66" s="279"/>
      <c r="J66" s="279"/>
      <c r="K66" s="363"/>
      <c r="L66" s="366"/>
      <c r="M66" s="366"/>
      <c r="N66" s="369"/>
      <c r="O66" s="363"/>
      <c r="P66" s="363"/>
      <c r="Q66" s="363"/>
      <c r="R66" s="279"/>
      <c r="S66" s="271"/>
      <c r="T66" s="271"/>
      <c r="U66" s="271"/>
      <c r="V66" s="271"/>
      <c r="W66" s="271"/>
      <c r="X66" s="271"/>
      <c r="Y66" s="384"/>
      <c r="Z66" s="384"/>
      <c r="AA66" s="281"/>
    </row>
    <row r="67" spans="1:28" s="304" customFormat="1" ht="15" customHeight="1" x14ac:dyDescent="0.25">
      <c r="A67" s="279" t="s">
        <v>83</v>
      </c>
      <c r="B67" s="279"/>
      <c r="C67" s="279"/>
      <c r="D67" s="279"/>
      <c r="E67" s="279"/>
      <c r="F67" s="279"/>
      <c r="G67" s="279"/>
      <c r="H67" s="279"/>
      <c r="I67" s="279"/>
      <c r="J67" s="279"/>
      <c r="K67" s="363"/>
      <c r="L67" s="366"/>
      <c r="M67" s="366"/>
      <c r="N67" s="369"/>
      <c r="O67" s="363"/>
      <c r="P67" s="363"/>
      <c r="Q67" s="363"/>
      <c r="R67" s="279"/>
      <c r="S67" s="271"/>
      <c r="T67" s="271"/>
      <c r="U67" s="271"/>
      <c r="V67" s="271"/>
      <c r="W67" s="271"/>
      <c r="X67" s="271"/>
      <c r="Y67" s="384"/>
      <c r="Z67" s="384"/>
      <c r="AA67" s="281"/>
    </row>
    <row r="68" spans="1:28" ht="15" customHeight="1" x14ac:dyDescent="0.25">
      <c r="A68" s="329"/>
      <c r="B68" s="329"/>
      <c r="C68" s="330"/>
      <c r="D68" s="331"/>
      <c r="E68" s="301"/>
      <c r="F68" s="300"/>
      <c r="G68" s="301"/>
      <c r="H68" s="301"/>
      <c r="I68" s="301"/>
      <c r="J68" s="301"/>
      <c r="K68" s="365"/>
      <c r="N68" s="369"/>
      <c r="S68" s="303"/>
      <c r="T68" s="303"/>
      <c r="U68" s="303"/>
      <c r="V68" s="303"/>
      <c r="W68" s="303"/>
      <c r="X68" s="303"/>
      <c r="Y68" s="387"/>
      <c r="Z68" s="387"/>
    </row>
    <row r="69" spans="1:28" ht="15" customHeight="1" x14ac:dyDescent="0.25">
      <c r="A69" s="284" t="s">
        <v>294</v>
      </c>
      <c r="B69" s="284"/>
      <c r="D69" s="332"/>
      <c r="E69" s="332"/>
      <c r="F69" s="300"/>
      <c r="G69" s="301"/>
      <c r="H69" s="301"/>
      <c r="I69" s="301"/>
      <c r="N69" s="369"/>
    </row>
    <row r="70" spans="1:28" ht="15" customHeight="1" x14ac:dyDescent="0.25">
      <c r="A70" s="329" t="s">
        <v>249</v>
      </c>
      <c r="B70" s="299"/>
      <c r="C70" s="330"/>
      <c r="D70" s="331"/>
      <c r="E70" s="301"/>
      <c r="F70" s="300"/>
      <c r="G70" s="301"/>
      <c r="H70" s="301"/>
      <c r="I70" s="301"/>
      <c r="J70" s="333"/>
      <c r="K70" s="381"/>
      <c r="N70" s="369"/>
    </row>
    <row r="71" spans="1:28" ht="15" customHeight="1" x14ac:dyDescent="0.25">
      <c r="A71" s="329" t="s">
        <v>273</v>
      </c>
      <c r="B71" s="329"/>
      <c r="C71" s="329"/>
      <c r="D71" s="301"/>
      <c r="E71" s="329"/>
      <c r="F71" s="300"/>
      <c r="G71" s="301"/>
      <c r="H71" s="301"/>
      <c r="I71" s="301"/>
      <c r="N71" s="369"/>
    </row>
    <row r="72" spans="1:28" ht="15" customHeight="1" x14ac:dyDescent="0.25">
      <c r="A72" s="329" t="s">
        <v>87</v>
      </c>
      <c r="B72" s="329"/>
      <c r="C72" s="329"/>
      <c r="D72" s="301"/>
      <c r="E72" s="329"/>
      <c r="F72" s="300"/>
      <c r="G72" s="301"/>
      <c r="H72" s="301"/>
      <c r="I72" s="301"/>
      <c r="N72" s="369"/>
    </row>
    <row r="73" spans="1:28" ht="15" customHeight="1" x14ac:dyDescent="0.25">
      <c r="A73" s="329"/>
      <c r="B73" s="329"/>
      <c r="C73" s="329"/>
      <c r="D73" s="301"/>
      <c r="E73" s="329"/>
      <c r="F73" s="300"/>
      <c r="G73" s="301"/>
      <c r="H73" s="301"/>
      <c r="I73" s="301"/>
      <c r="N73" s="369"/>
    </row>
    <row r="74" spans="1:28" ht="15" customHeight="1" x14ac:dyDescent="0.25">
      <c r="A74" s="284" t="s">
        <v>295</v>
      </c>
      <c r="B74" s="284"/>
      <c r="D74" s="301"/>
      <c r="E74" s="329"/>
      <c r="F74" s="300"/>
      <c r="G74" s="301"/>
      <c r="H74" s="301"/>
      <c r="I74" s="301"/>
      <c r="K74" s="363" t="s">
        <v>243</v>
      </c>
      <c r="L74" s="366" t="s">
        <v>203</v>
      </c>
      <c r="M74" s="366" t="s">
        <v>204</v>
      </c>
      <c r="N74" s="369">
        <f>IF($K74="Y",VLOOKUP($L74,Data2022,N$6,0)*PercIncrJan2023,VLOOKUP($L74,Data2022,N$6,0))</f>
        <v>1.2657982531249996</v>
      </c>
      <c r="S74" s="270" t="str">
        <f t="shared" ref="S74" si="23">K74</f>
        <v>Y</v>
      </c>
      <c r="T74" s="271" t="str">
        <f>L74</f>
        <v>CFOSSO</v>
      </c>
      <c r="V74" s="271" t="str">
        <f>M74</f>
        <v>TL-Sanitary Sewer Ops Prem-CFO</v>
      </c>
      <c r="W74" s="386">
        <f>ROUND(N74,3)</f>
        <v>1.266</v>
      </c>
    </row>
    <row r="75" spans="1:28" ht="15" customHeight="1" x14ac:dyDescent="0.25">
      <c r="A75" s="329" t="s">
        <v>250</v>
      </c>
      <c r="B75" s="329"/>
      <c r="C75" s="329"/>
      <c r="D75" s="301"/>
      <c r="E75" s="329"/>
      <c r="F75" s="300"/>
      <c r="G75" s="301"/>
      <c r="H75" s="301"/>
      <c r="I75" s="301"/>
      <c r="N75" s="369"/>
    </row>
    <row r="76" spans="1:28" ht="15" customHeight="1" x14ac:dyDescent="0.25">
      <c r="A76" s="329" t="s">
        <v>90</v>
      </c>
      <c r="B76" s="329"/>
      <c r="C76" s="329"/>
      <c r="D76" s="301"/>
      <c r="E76" s="329"/>
      <c r="F76" s="300"/>
      <c r="G76" s="301"/>
      <c r="H76" s="301"/>
      <c r="I76" s="301"/>
      <c r="N76" s="369"/>
    </row>
    <row r="77" spans="1:28" s="295" customFormat="1" ht="15" customHeight="1" x14ac:dyDescent="0.25">
      <c r="A77" s="329" t="s">
        <v>91</v>
      </c>
      <c r="B77" s="329"/>
      <c r="C77" s="329"/>
      <c r="D77" s="301"/>
      <c r="E77" s="329"/>
      <c r="F77" s="300"/>
      <c r="G77" s="301"/>
      <c r="H77" s="301"/>
      <c r="I77" s="301"/>
      <c r="J77" s="279"/>
      <c r="K77" s="363"/>
      <c r="L77" s="366"/>
      <c r="M77" s="366"/>
      <c r="N77" s="369"/>
      <c r="O77" s="363"/>
      <c r="P77" s="363"/>
      <c r="Q77" s="363"/>
      <c r="R77" s="279"/>
      <c r="S77" s="271"/>
      <c r="T77" s="271"/>
      <c r="U77" s="271"/>
      <c r="V77" s="271"/>
      <c r="W77" s="271"/>
      <c r="X77" s="271"/>
      <c r="Y77" s="384"/>
      <c r="Z77" s="384"/>
      <c r="AA77" s="281"/>
      <c r="AB77" s="279"/>
    </row>
    <row r="78" spans="1:28" s="295" customFormat="1" ht="15" customHeight="1" x14ac:dyDescent="0.25">
      <c r="A78" s="329" t="s">
        <v>145</v>
      </c>
      <c r="B78" s="329"/>
      <c r="C78" s="329"/>
      <c r="D78" s="301"/>
      <c r="E78" s="329"/>
      <c r="F78" s="300"/>
      <c r="G78" s="301"/>
      <c r="H78" s="301"/>
      <c r="I78" s="301"/>
      <c r="J78" s="279"/>
      <c r="K78" s="363"/>
      <c r="L78" s="366"/>
      <c r="M78" s="366"/>
      <c r="N78" s="369"/>
      <c r="O78" s="363"/>
      <c r="P78" s="363"/>
      <c r="Q78" s="363"/>
      <c r="R78" s="279"/>
      <c r="S78" s="271"/>
      <c r="T78" s="271"/>
      <c r="U78" s="271"/>
      <c r="V78" s="271"/>
      <c r="W78" s="271"/>
      <c r="X78" s="271"/>
      <c r="Y78" s="384"/>
      <c r="Z78" s="384"/>
      <c r="AA78" s="281"/>
      <c r="AB78" s="279"/>
    </row>
    <row r="79" spans="1:28" s="295" customFormat="1" ht="15" customHeight="1" x14ac:dyDescent="0.25">
      <c r="A79" s="329" t="str">
        <f>TEXT(N74,"$0.000")&amp;" per hour for all hours worked in that capacity."</f>
        <v>$1.266 per hour for all hours worked in that capacity.</v>
      </c>
      <c r="B79" s="308"/>
      <c r="C79" s="279"/>
      <c r="D79" s="279"/>
      <c r="E79" s="329"/>
      <c r="F79" s="300"/>
      <c r="G79" s="301"/>
      <c r="H79" s="301"/>
      <c r="I79" s="301"/>
      <c r="J79" s="279"/>
      <c r="K79" s="363"/>
      <c r="L79" s="366"/>
      <c r="M79" s="366"/>
      <c r="N79" s="369"/>
      <c r="O79" s="363"/>
      <c r="P79" s="363"/>
      <c r="Q79" s="363"/>
      <c r="R79" s="279"/>
      <c r="S79" s="271"/>
      <c r="T79" s="271"/>
      <c r="U79" s="271"/>
      <c r="V79" s="271"/>
      <c r="W79" s="271"/>
      <c r="X79" s="271"/>
      <c r="Y79" s="384"/>
      <c r="Z79" s="384"/>
      <c r="AA79" s="281"/>
      <c r="AB79" s="279"/>
    </row>
    <row r="80" spans="1:28" ht="15" customHeight="1" x14ac:dyDescent="0.25">
      <c r="A80" s="266"/>
      <c r="B80" s="267"/>
      <c r="C80" s="268"/>
      <c r="D80" s="268"/>
      <c r="E80" s="266"/>
      <c r="F80" s="269"/>
      <c r="G80" s="268"/>
      <c r="H80" s="268"/>
      <c r="I80" s="268"/>
      <c r="J80" s="268"/>
      <c r="N80" s="370"/>
      <c r="R80" s="268"/>
      <c r="AA80" s="272"/>
      <c r="AB80" s="268"/>
    </row>
    <row r="81" spans="1:28" ht="15" customHeight="1" x14ac:dyDescent="0.25">
      <c r="A81" s="273" t="s">
        <v>296</v>
      </c>
      <c r="B81" s="267"/>
      <c r="C81" s="268"/>
      <c r="D81" s="268"/>
      <c r="E81" s="266"/>
      <c r="F81" s="269"/>
      <c r="G81" s="268"/>
      <c r="H81" s="268"/>
      <c r="I81" s="268"/>
      <c r="J81" s="268"/>
      <c r="N81" s="370"/>
      <c r="R81" s="268"/>
      <c r="AA81" s="272"/>
      <c r="AB81" s="268"/>
    </row>
    <row r="82" spans="1:28" ht="15" customHeight="1" x14ac:dyDescent="0.25">
      <c r="A82" s="266" t="s">
        <v>252</v>
      </c>
      <c r="B82" s="267"/>
      <c r="C82" s="268"/>
      <c r="D82" s="268"/>
      <c r="E82" s="266"/>
      <c r="F82" s="269"/>
      <c r="G82" s="268"/>
      <c r="H82" s="268"/>
      <c r="I82" s="268"/>
      <c r="J82" s="268"/>
      <c r="N82" s="370"/>
      <c r="R82" s="268"/>
      <c r="AA82" s="272"/>
      <c r="AB82" s="268"/>
    </row>
    <row r="83" spans="1:28" ht="15" customHeight="1" x14ac:dyDescent="0.25">
      <c r="A83" s="334" t="s">
        <v>253</v>
      </c>
      <c r="B83" s="267"/>
      <c r="C83" s="268"/>
      <c r="D83" s="268"/>
      <c r="E83" s="266"/>
      <c r="F83" s="269"/>
      <c r="G83" s="268"/>
      <c r="H83" s="268"/>
      <c r="I83" s="268"/>
      <c r="J83" s="268"/>
      <c r="N83" s="370"/>
      <c r="R83" s="268"/>
      <c r="AA83" s="272"/>
      <c r="AB83" s="268"/>
    </row>
    <row r="84" spans="1:28" ht="15" customHeight="1" x14ac:dyDescent="0.25">
      <c r="A84" s="266" t="s">
        <v>254</v>
      </c>
      <c r="B84" s="267"/>
      <c r="C84" s="268"/>
      <c r="D84" s="268"/>
      <c r="E84" s="266"/>
      <c r="F84" s="269"/>
      <c r="G84" s="268"/>
      <c r="H84" s="268"/>
      <c r="I84" s="268"/>
      <c r="J84" s="268"/>
      <c r="N84" s="370"/>
      <c r="R84" s="268"/>
      <c r="AA84" s="272"/>
      <c r="AB84" s="268"/>
    </row>
    <row r="85" spans="1:28" s="295" customFormat="1" ht="15" customHeight="1" x14ac:dyDescent="0.25">
      <c r="A85" s="329"/>
      <c r="B85" s="329"/>
      <c r="C85" s="329"/>
      <c r="D85" s="301"/>
      <c r="E85" s="329"/>
      <c r="F85" s="300"/>
      <c r="G85" s="301"/>
      <c r="H85" s="301"/>
      <c r="I85" s="301"/>
      <c r="J85" s="301"/>
      <c r="K85" s="365"/>
      <c r="L85" s="366"/>
      <c r="M85" s="366"/>
      <c r="N85" s="369"/>
      <c r="O85" s="363"/>
      <c r="P85" s="363"/>
      <c r="Q85" s="363"/>
      <c r="R85" s="279"/>
      <c r="S85" s="271"/>
      <c r="T85" s="271"/>
      <c r="U85" s="271"/>
      <c r="V85" s="271"/>
      <c r="W85" s="271"/>
      <c r="X85" s="271"/>
      <c r="Y85" s="384"/>
      <c r="Z85" s="384"/>
      <c r="AA85" s="281"/>
      <c r="AB85" s="279"/>
    </row>
    <row r="86" spans="1:28" s="295" customFormat="1" ht="15" customHeight="1" x14ac:dyDescent="0.25">
      <c r="A86" s="299" t="s">
        <v>95</v>
      </c>
      <c r="B86" s="299"/>
      <c r="C86" s="279"/>
      <c r="D86" s="301"/>
      <c r="E86" s="329"/>
      <c r="F86" s="300"/>
      <c r="G86" s="301"/>
      <c r="H86" s="301"/>
      <c r="I86" s="301"/>
      <c r="J86" s="301"/>
      <c r="K86" s="365"/>
      <c r="L86" s="366"/>
      <c r="M86" s="366"/>
      <c r="N86" s="369"/>
      <c r="O86" s="363"/>
      <c r="P86" s="363"/>
      <c r="Q86" s="363"/>
      <c r="R86" s="279"/>
      <c r="S86" s="271"/>
      <c r="T86" s="271"/>
      <c r="U86" s="271"/>
      <c r="V86" s="271"/>
      <c r="W86" s="271"/>
      <c r="X86" s="271"/>
      <c r="Y86" s="384"/>
      <c r="Z86" s="384"/>
      <c r="AA86" s="281"/>
      <c r="AB86" s="279"/>
    </row>
    <row r="87" spans="1:28" s="295" customFormat="1" ht="15" customHeight="1" x14ac:dyDescent="0.25">
      <c r="A87" s="285" t="s">
        <v>251</v>
      </c>
      <c r="B87" s="335"/>
      <c r="C87" s="285"/>
      <c r="D87" s="279"/>
      <c r="E87" s="285"/>
      <c r="G87" s="279"/>
      <c r="H87" s="279"/>
      <c r="I87" s="279"/>
      <c r="J87" s="279"/>
      <c r="K87" s="363"/>
      <c r="L87" s="366" t="s">
        <v>95</v>
      </c>
      <c r="M87" s="366"/>
      <c r="N87" s="369"/>
      <c r="O87" s="363"/>
      <c r="P87" s="363"/>
      <c r="Q87" s="363"/>
      <c r="R87" s="279"/>
      <c r="S87" s="271"/>
      <c r="T87" s="271"/>
      <c r="U87" s="271"/>
      <c r="V87" s="271"/>
      <c r="W87" s="271"/>
      <c r="X87" s="271"/>
      <c r="Y87" s="384"/>
      <c r="Z87" s="384"/>
      <c r="AA87" s="281"/>
      <c r="AB87" s="279"/>
    </row>
    <row r="88" spans="1:28" s="295" customFormat="1" ht="15" customHeight="1" x14ac:dyDescent="0.25">
      <c r="A88" s="285" t="s">
        <v>97</v>
      </c>
      <c r="B88" s="285"/>
      <c r="C88" s="285"/>
      <c r="D88" s="279"/>
      <c r="E88" s="285"/>
      <c r="G88" s="279"/>
      <c r="H88" s="279"/>
      <c r="I88" s="279"/>
      <c r="J88" s="279"/>
      <c r="K88" s="363"/>
      <c r="L88" s="366"/>
      <c r="M88" s="366"/>
      <c r="N88" s="370"/>
      <c r="O88" s="363"/>
      <c r="P88" s="363"/>
      <c r="Q88" s="363"/>
      <c r="R88" s="279"/>
      <c r="S88" s="271"/>
      <c r="T88" s="294" t="s">
        <v>95</v>
      </c>
      <c r="U88" s="271"/>
      <c r="V88" s="271"/>
      <c r="W88" s="271"/>
      <c r="X88" s="271"/>
      <c r="Y88" s="384"/>
      <c r="Z88" s="384"/>
      <c r="AA88" s="281"/>
      <c r="AB88" s="279"/>
    </row>
    <row r="89" spans="1:28" s="295" customFormat="1" ht="15" customHeight="1" x14ac:dyDescent="0.25">
      <c r="B89" s="308">
        <f>N89</f>
        <v>0.22394071874999996</v>
      </c>
      <c r="C89" s="285" t="s">
        <v>98</v>
      </c>
      <c r="D89" s="279"/>
      <c r="E89" s="285"/>
      <c r="G89" s="279"/>
      <c r="H89" s="279"/>
      <c r="I89" s="279"/>
      <c r="J89" s="279"/>
      <c r="K89" s="363" t="s">
        <v>243</v>
      </c>
      <c r="L89" s="379" t="s">
        <v>205</v>
      </c>
      <c r="M89" s="366"/>
      <c r="N89" s="369">
        <f>IF($K89="Y",VLOOKUP($L89,Data2022,N$6,0)*PercIncrJan2023,VLOOKUP($L89,Data2022,N$6,0))</f>
        <v>0.22394071874999996</v>
      </c>
      <c r="O89" s="363"/>
      <c r="P89" s="379"/>
      <c r="Q89" s="363"/>
      <c r="R89" s="279"/>
      <c r="S89" s="270" t="str">
        <f t="shared" ref="S89:S92" si="24">K89</f>
        <v>Y</v>
      </c>
      <c r="T89" s="271" t="str">
        <f>L89</f>
        <v>10th Year</v>
      </c>
      <c r="U89" s="271"/>
      <c r="V89" s="271"/>
      <c r="W89" s="386">
        <f>ROUND(N89,3)</f>
        <v>0.224</v>
      </c>
      <c r="X89" s="271"/>
      <c r="Y89" s="384"/>
      <c r="Z89" s="384"/>
      <c r="AA89" s="281"/>
      <c r="AB89" s="279"/>
    </row>
    <row r="90" spans="1:28" s="295" customFormat="1" ht="15" customHeight="1" x14ac:dyDescent="0.25">
      <c r="B90" s="308">
        <f t="shared" ref="B90:B92" si="25">N90</f>
        <v>0.43401844062499984</v>
      </c>
      <c r="C90" s="285" t="s">
        <v>99</v>
      </c>
      <c r="D90" s="279"/>
      <c r="E90" s="285"/>
      <c r="G90" s="279"/>
      <c r="H90" s="279"/>
      <c r="I90" s="279"/>
      <c r="J90" s="279"/>
      <c r="K90" s="363" t="s">
        <v>243</v>
      </c>
      <c r="L90" s="363" t="s">
        <v>206</v>
      </c>
      <c r="M90" s="366"/>
      <c r="N90" s="369">
        <f>IF($K90="Y",VLOOKUP($L90,Data2022,N$6,0)*PercIncrJan2023,VLOOKUP($L90,Data2022,N$6,0))</f>
        <v>0.43401844062499984</v>
      </c>
      <c r="O90" s="363"/>
      <c r="P90" s="379"/>
      <c r="Q90" s="363"/>
      <c r="R90" s="279"/>
      <c r="S90" s="270" t="str">
        <f t="shared" si="24"/>
        <v>Y</v>
      </c>
      <c r="T90" s="271" t="str">
        <f>L90</f>
        <v>15th Year</v>
      </c>
      <c r="U90" s="271"/>
      <c r="V90" s="271"/>
      <c r="W90" s="386">
        <f>ROUND(N90,3)</f>
        <v>0.434</v>
      </c>
      <c r="X90" s="271"/>
      <c r="Y90" s="384"/>
      <c r="Z90" s="384"/>
      <c r="AA90" s="281"/>
      <c r="AB90" s="279"/>
    </row>
    <row r="91" spans="1:28" s="295" customFormat="1" ht="15" customHeight="1" x14ac:dyDescent="0.25">
      <c r="B91" s="308">
        <f t="shared" si="25"/>
        <v>0.61530378437499977</v>
      </c>
      <c r="C91" s="285" t="s">
        <v>100</v>
      </c>
      <c r="D91" s="279"/>
      <c r="E91" s="285"/>
      <c r="G91" s="279"/>
      <c r="H91" s="279"/>
      <c r="I91" s="279"/>
      <c r="J91" s="279"/>
      <c r="K91" s="363" t="s">
        <v>243</v>
      </c>
      <c r="L91" s="363" t="s">
        <v>207</v>
      </c>
      <c r="M91" s="366"/>
      <c r="N91" s="369">
        <f>IF($K91="Y",VLOOKUP($L91,Data2022,N$6,0)*PercIncrJan2023,VLOOKUP($L91,Data2022,N$6,0))</f>
        <v>0.61530378437499977</v>
      </c>
      <c r="O91" s="363"/>
      <c r="P91" s="379"/>
      <c r="Q91" s="363"/>
      <c r="R91" s="279"/>
      <c r="S91" s="270" t="str">
        <f t="shared" si="24"/>
        <v>Y</v>
      </c>
      <c r="T91" s="271" t="str">
        <f>L91</f>
        <v>20th Year</v>
      </c>
      <c r="U91" s="271"/>
      <c r="V91" s="271"/>
      <c r="W91" s="386">
        <f>ROUND(N91,3)</f>
        <v>0.61499999999999999</v>
      </c>
      <c r="X91" s="271"/>
      <c r="Y91" s="384"/>
      <c r="Z91" s="384"/>
      <c r="AA91" s="281"/>
      <c r="AB91" s="279"/>
    </row>
    <row r="92" spans="1:28" s="300" customFormat="1" ht="15" customHeight="1" x14ac:dyDescent="0.25">
      <c r="B92" s="308">
        <f t="shared" si="25"/>
        <v>0.86163857499999985</v>
      </c>
      <c r="C92" s="329" t="s">
        <v>101</v>
      </c>
      <c r="D92" s="301"/>
      <c r="E92" s="329"/>
      <c r="G92" s="301"/>
      <c r="H92" s="301"/>
      <c r="I92" s="301"/>
      <c r="J92" s="301"/>
      <c r="K92" s="365" t="s">
        <v>243</v>
      </c>
      <c r="L92" s="365" t="s">
        <v>208</v>
      </c>
      <c r="M92" s="372"/>
      <c r="N92" s="369">
        <f>IF($K92="Y",VLOOKUP($L92,Data2022,N$6,0)*PercIncrJan2023,VLOOKUP($L92,Data2022,N$6,0))</f>
        <v>0.86163857499999985</v>
      </c>
      <c r="O92" s="365"/>
      <c r="P92" s="365"/>
      <c r="Q92" s="365"/>
      <c r="R92" s="301"/>
      <c r="S92" s="270" t="str">
        <f t="shared" si="24"/>
        <v>Y</v>
      </c>
      <c r="T92" s="271" t="str">
        <f>L92</f>
        <v>25th Year</v>
      </c>
      <c r="U92" s="271"/>
      <c r="V92" s="271"/>
      <c r="W92" s="386">
        <f>ROUND(N92,3)</f>
        <v>0.86199999999999999</v>
      </c>
      <c r="X92" s="303"/>
      <c r="Y92" s="387"/>
      <c r="Z92" s="387"/>
      <c r="AA92" s="304"/>
      <c r="AB92" s="301"/>
    </row>
    <row r="93" spans="1:28" s="295" customFormat="1" ht="15" customHeight="1" x14ac:dyDescent="0.25">
      <c r="A93" s="279"/>
      <c r="B93" s="279"/>
      <c r="C93" s="279"/>
      <c r="D93" s="279"/>
      <c r="E93" s="279"/>
      <c r="F93" s="279"/>
      <c r="G93" s="279"/>
      <c r="H93" s="279"/>
      <c r="I93" s="279"/>
      <c r="J93" s="279"/>
      <c r="K93" s="363"/>
      <c r="L93" s="382"/>
      <c r="M93" s="366"/>
      <c r="N93" s="369"/>
      <c r="O93" s="363"/>
      <c r="P93" s="363"/>
      <c r="Q93" s="363"/>
      <c r="R93" s="279"/>
      <c r="S93" s="271"/>
      <c r="T93" s="271"/>
      <c r="U93" s="271"/>
      <c r="V93" s="271"/>
      <c r="W93" s="271"/>
      <c r="X93" s="271"/>
      <c r="Y93" s="384"/>
      <c r="Z93" s="384"/>
      <c r="AA93" s="281"/>
      <c r="AB93" s="279"/>
    </row>
    <row r="94" spans="1:28" s="295" customFormat="1" ht="15" customHeight="1" x14ac:dyDescent="0.25">
      <c r="A94" s="299" t="s">
        <v>102</v>
      </c>
      <c r="B94" s="299"/>
      <c r="C94" s="279"/>
      <c r="D94" s="279"/>
      <c r="E94" s="279"/>
      <c r="F94" s="279"/>
      <c r="G94" s="279"/>
      <c r="H94" s="279"/>
      <c r="I94" s="279"/>
      <c r="J94" s="279"/>
      <c r="K94" s="363"/>
      <c r="L94" s="366"/>
      <c r="M94" s="366"/>
      <c r="N94" s="369"/>
      <c r="O94" s="363"/>
      <c r="P94" s="363"/>
      <c r="Q94" s="363"/>
      <c r="R94" s="279"/>
      <c r="S94" s="271"/>
      <c r="T94" s="271"/>
      <c r="U94" s="271"/>
      <c r="V94" s="271"/>
      <c r="W94" s="271"/>
      <c r="X94" s="271"/>
      <c r="Y94" s="384"/>
      <c r="Z94" s="384"/>
      <c r="AA94" s="281"/>
      <c r="AB94" s="279"/>
    </row>
    <row r="95" spans="1:28" s="295" customFormat="1" ht="15" customHeight="1" x14ac:dyDescent="0.25">
      <c r="A95" s="316" t="s">
        <v>255</v>
      </c>
      <c r="B95" s="316"/>
      <c r="C95" s="279"/>
      <c r="D95" s="279"/>
      <c r="E95" s="279"/>
      <c r="F95" s="279"/>
      <c r="G95" s="279"/>
      <c r="H95" s="279"/>
      <c r="I95" s="279"/>
      <c r="J95" s="279"/>
      <c r="K95" s="363"/>
      <c r="L95" s="366"/>
      <c r="M95" s="366"/>
      <c r="N95" s="369"/>
      <c r="O95" s="363"/>
      <c r="P95" s="363"/>
      <c r="Q95" s="363"/>
      <c r="R95" s="279"/>
      <c r="S95" s="271"/>
      <c r="T95" s="271"/>
      <c r="U95" s="271"/>
      <c r="V95" s="271"/>
      <c r="W95" s="271"/>
      <c r="X95" s="271"/>
      <c r="Y95" s="384"/>
      <c r="Z95" s="384"/>
      <c r="AA95" s="281"/>
      <c r="AB95" s="279"/>
    </row>
    <row r="96" spans="1:28" s="295" customFormat="1" ht="15" customHeight="1" x14ac:dyDescent="0.25">
      <c r="A96" s="317" t="s">
        <v>104</v>
      </c>
      <c r="B96" s="317"/>
      <c r="C96" s="279"/>
      <c r="D96" s="279"/>
      <c r="E96" s="279"/>
      <c r="F96" s="279"/>
      <c r="G96" s="279"/>
      <c r="H96" s="279"/>
      <c r="I96" s="279"/>
      <c r="J96" s="279"/>
      <c r="K96" s="363"/>
      <c r="L96" s="366"/>
      <c r="M96" s="366"/>
      <c r="N96" s="369"/>
      <c r="O96" s="363"/>
      <c r="P96" s="363"/>
      <c r="Q96" s="363"/>
      <c r="R96" s="279"/>
      <c r="S96" s="271"/>
      <c r="T96" s="271"/>
      <c r="U96" s="271"/>
      <c r="V96" s="271"/>
      <c r="W96" s="271"/>
      <c r="X96" s="271"/>
      <c r="Y96" s="384"/>
      <c r="Z96" s="384"/>
      <c r="AA96" s="281"/>
      <c r="AB96" s="279"/>
    </row>
    <row r="97" spans="1:27" ht="15" customHeight="1" x14ac:dyDescent="0.25">
      <c r="A97" s="317" t="s">
        <v>105</v>
      </c>
      <c r="B97" s="317"/>
      <c r="N97" s="369"/>
    </row>
    <row r="98" spans="1:27" ht="15" customHeight="1" x14ac:dyDescent="0.25">
      <c r="A98" s="317" t="s">
        <v>106</v>
      </c>
      <c r="B98" s="317"/>
      <c r="N98" s="369"/>
    </row>
    <row r="99" spans="1:27" ht="15" customHeight="1" x14ac:dyDescent="0.25">
      <c r="A99" s="317" t="s">
        <v>107</v>
      </c>
      <c r="B99" s="317"/>
      <c r="N99" s="369"/>
    </row>
    <row r="100" spans="1:27" ht="15" customHeight="1" x14ac:dyDescent="0.25">
      <c r="A100" s="317" t="s">
        <v>108</v>
      </c>
      <c r="B100" s="317"/>
      <c r="C100" s="317"/>
      <c r="N100" s="369"/>
    </row>
    <row r="101" spans="1:27" ht="15" customHeight="1" x14ac:dyDescent="0.25">
      <c r="A101" s="317" t="s">
        <v>109</v>
      </c>
      <c r="B101" s="317"/>
      <c r="C101" s="317"/>
      <c r="N101" s="369"/>
    </row>
    <row r="102" spans="1:27" ht="15" customHeight="1" x14ac:dyDescent="0.25">
      <c r="A102" s="279" t="s">
        <v>110</v>
      </c>
      <c r="C102" s="317"/>
      <c r="N102" s="369"/>
    </row>
    <row r="103" spans="1:27" s="301" customFormat="1" ht="15" customHeight="1" x14ac:dyDescent="0.25">
      <c r="A103" s="279" t="s">
        <v>111</v>
      </c>
      <c r="B103" s="279"/>
      <c r="K103" s="365"/>
      <c r="L103" s="372"/>
      <c r="M103" s="372"/>
      <c r="N103" s="369"/>
      <c r="O103" s="365"/>
      <c r="P103" s="365"/>
      <c r="Q103" s="365"/>
      <c r="S103" s="303"/>
      <c r="T103" s="303"/>
      <c r="U103" s="303"/>
      <c r="V103" s="303"/>
      <c r="W103" s="303"/>
      <c r="X103" s="303"/>
      <c r="Y103" s="387"/>
      <c r="Z103" s="387"/>
      <c r="AA103" s="304"/>
    </row>
    <row r="104" spans="1:27" s="301" customFormat="1" ht="15" customHeight="1" x14ac:dyDescent="0.25">
      <c r="A104" s="301" t="s">
        <v>112</v>
      </c>
      <c r="K104" s="365"/>
      <c r="L104" s="372"/>
      <c r="M104" s="372"/>
      <c r="N104" s="369"/>
      <c r="O104" s="365"/>
      <c r="P104" s="365"/>
      <c r="Q104" s="365"/>
      <c r="S104" s="271"/>
      <c r="T104" s="271"/>
      <c r="U104" s="271"/>
      <c r="V104" s="271"/>
      <c r="W104" s="271"/>
      <c r="X104" s="271"/>
      <c r="Y104" s="384"/>
      <c r="Z104" s="384"/>
      <c r="AA104" s="304"/>
    </row>
    <row r="105" spans="1:27" ht="15" customHeight="1" thickBot="1" x14ac:dyDescent="0.3">
      <c r="A105" s="326"/>
      <c r="B105" s="326"/>
      <c r="C105" s="326"/>
      <c r="D105" s="326"/>
      <c r="E105" s="326"/>
      <c r="F105" s="326"/>
      <c r="G105" s="326"/>
      <c r="H105" s="326"/>
      <c r="I105" s="326"/>
      <c r="J105" s="326"/>
      <c r="K105" s="365"/>
      <c r="L105" s="372"/>
      <c r="M105" s="372"/>
      <c r="N105" s="369"/>
    </row>
    <row r="106" spans="1:27" s="304" customFormat="1" ht="15" customHeight="1" x14ac:dyDescent="0.25">
      <c r="A106" s="284" t="s">
        <v>179</v>
      </c>
      <c r="B106" s="284"/>
      <c r="C106" s="314"/>
      <c r="D106" s="315"/>
      <c r="E106" s="336"/>
      <c r="F106" s="315"/>
      <c r="G106" s="337"/>
      <c r="H106" s="337"/>
      <c r="I106" s="315"/>
      <c r="J106" s="338"/>
      <c r="K106" s="380"/>
      <c r="L106" s="363"/>
      <c r="M106" s="366"/>
      <c r="N106" s="369"/>
      <c r="O106" s="363"/>
      <c r="P106" s="363"/>
      <c r="Q106" s="363"/>
      <c r="R106" s="279"/>
      <c r="S106" s="271"/>
      <c r="T106" s="271"/>
      <c r="U106" s="271"/>
      <c r="V106" s="271"/>
      <c r="W106" s="271"/>
      <c r="X106" s="271"/>
      <c r="Y106" s="384"/>
      <c r="Z106" s="384"/>
      <c r="AA106" s="281"/>
    </row>
    <row r="107" spans="1:27" s="304" customFormat="1" ht="15" customHeight="1" x14ac:dyDescent="0.25">
      <c r="A107" s="284"/>
      <c r="B107" s="284"/>
      <c r="C107" s="314"/>
      <c r="D107" s="315"/>
      <c r="E107" s="336"/>
      <c r="F107" s="315"/>
      <c r="G107" s="337"/>
      <c r="H107" s="337"/>
      <c r="I107" s="315"/>
      <c r="J107" s="338"/>
      <c r="K107" s="380"/>
      <c r="L107" s="363"/>
      <c r="M107" s="366"/>
      <c r="N107" s="369"/>
      <c r="O107" s="363"/>
      <c r="P107" s="363"/>
      <c r="Q107" s="363"/>
      <c r="R107" s="279"/>
      <c r="S107" s="271"/>
      <c r="T107" s="271"/>
      <c r="U107" s="271"/>
      <c r="V107" s="271"/>
      <c r="W107" s="271"/>
      <c r="X107" s="271"/>
      <c r="Y107" s="384"/>
      <c r="Z107" s="384"/>
      <c r="AA107" s="281"/>
    </row>
    <row r="108" spans="1:27" s="304" customFormat="1" ht="15" customHeight="1" x14ac:dyDescent="0.25">
      <c r="A108" s="284" t="s">
        <v>274</v>
      </c>
      <c r="B108" s="284"/>
      <c r="C108" s="339"/>
      <c r="D108" s="317"/>
      <c r="E108" s="317"/>
      <c r="F108" s="317"/>
      <c r="G108" s="317"/>
      <c r="H108" s="315"/>
      <c r="I108" s="315"/>
      <c r="J108" s="315"/>
      <c r="K108" s="377"/>
      <c r="L108" s="363"/>
      <c r="M108" s="366"/>
      <c r="N108" s="369"/>
      <c r="O108" s="363"/>
      <c r="P108" s="363"/>
      <c r="Q108" s="363"/>
      <c r="R108" s="279"/>
      <c r="S108" s="271"/>
      <c r="T108" s="271"/>
      <c r="U108" s="271"/>
      <c r="V108" s="271"/>
      <c r="W108" s="271"/>
      <c r="X108" s="271"/>
      <c r="Y108" s="384"/>
      <c r="Z108" s="384"/>
      <c r="AA108" s="281"/>
    </row>
    <row r="109" spans="1:27" s="304" customFormat="1" ht="15" customHeight="1" x14ac:dyDescent="0.25">
      <c r="A109" s="279" t="s">
        <v>229</v>
      </c>
      <c r="B109" s="308">
        <f>N109</f>
        <v>0.59290971249999991</v>
      </c>
      <c r="C109" s="317" t="s">
        <v>228</v>
      </c>
      <c r="E109" s="317"/>
      <c r="F109" s="317"/>
      <c r="G109" s="317"/>
      <c r="H109" s="315"/>
      <c r="I109" s="315"/>
      <c r="J109" s="315"/>
      <c r="K109" s="377" t="s">
        <v>243</v>
      </c>
      <c r="L109" s="363" t="s">
        <v>237</v>
      </c>
      <c r="M109" s="366" t="s">
        <v>238</v>
      </c>
      <c r="N109" s="369">
        <f>IF($K109="Y",VLOOKUP($L109,Data2022,N$6,0)*PercIncrJan2023,VLOOKUP($L109,Data2022,N$6,0))</f>
        <v>0.59290971249999991</v>
      </c>
      <c r="O109" s="363"/>
      <c r="P109" s="363"/>
      <c r="Q109" s="363"/>
      <c r="R109" s="279"/>
      <c r="S109" s="270" t="str">
        <f t="shared" ref="S109:S111" si="26">K109</f>
        <v>Y</v>
      </c>
      <c r="T109" s="271" t="str">
        <f>L109</f>
        <v>CFOWOC</v>
      </c>
      <c r="U109" s="271"/>
      <c r="V109" s="271" t="str">
        <f>M109</f>
        <v>Water Operator Certification-C</v>
      </c>
      <c r="W109" s="386">
        <f>ROUND(N109,3)</f>
        <v>0.59299999999999997</v>
      </c>
      <c r="X109" s="271"/>
      <c r="Y109" s="384"/>
      <c r="Z109" s="384"/>
      <c r="AA109" s="281"/>
    </row>
    <row r="110" spans="1:27" s="304" customFormat="1" ht="15" customHeight="1" x14ac:dyDescent="0.25">
      <c r="A110" s="279"/>
      <c r="B110" s="308">
        <f>N110</f>
        <v>0.89363010624999972</v>
      </c>
      <c r="C110" s="317" t="s">
        <v>159</v>
      </c>
      <c r="E110" s="317"/>
      <c r="F110" s="317"/>
      <c r="G110" s="317"/>
      <c r="H110" s="315"/>
      <c r="I110" s="315"/>
      <c r="J110" s="315"/>
      <c r="K110" s="377" t="s">
        <v>243</v>
      </c>
      <c r="L110" s="363" t="s">
        <v>209</v>
      </c>
      <c r="M110" s="366" t="s">
        <v>210</v>
      </c>
      <c r="N110" s="369">
        <f>IF($K110="Y",VLOOKUP($L110,Data2022,N$6,0)*PercIncrJan2023,VLOOKUP($L110,Data2022,N$6,0))</f>
        <v>0.89363010624999972</v>
      </c>
      <c r="O110" s="363"/>
      <c r="P110" s="363"/>
      <c r="Q110" s="363"/>
      <c r="R110" s="279"/>
      <c r="S110" s="270" t="str">
        <f t="shared" si="26"/>
        <v>Y</v>
      </c>
      <c r="T110" s="271" t="str">
        <f>L110</f>
        <v>CFOWOB</v>
      </c>
      <c r="U110" s="271"/>
      <c r="V110" s="271" t="str">
        <f>M110</f>
        <v>Water Operator Certification-B</v>
      </c>
      <c r="W110" s="386">
        <f>ROUND(N110,3)</f>
        <v>0.89400000000000002</v>
      </c>
      <c r="X110" s="271"/>
      <c r="Y110" s="384"/>
      <c r="Z110" s="384"/>
      <c r="AA110" s="281"/>
    </row>
    <row r="111" spans="1:27" s="304" customFormat="1" ht="15" customHeight="1" x14ac:dyDescent="0.25">
      <c r="A111" s="279"/>
      <c r="B111" s="308">
        <f>N111</f>
        <v>1.1954168843749997</v>
      </c>
      <c r="C111" s="317" t="s">
        <v>160</v>
      </c>
      <c r="E111" s="317"/>
      <c r="F111" s="317"/>
      <c r="G111" s="317"/>
      <c r="H111" s="315"/>
      <c r="I111" s="315"/>
      <c r="J111" s="315"/>
      <c r="K111" s="377" t="s">
        <v>243</v>
      </c>
      <c r="L111" s="363" t="s">
        <v>211</v>
      </c>
      <c r="M111" s="366" t="s">
        <v>212</v>
      </c>
      <c r="N111" s="369">
        <f>IF($K111="Y",VLOOKUP($L111,Data2022,N$6,0)*PercIncrJan2023,VLOOKUP($L111,Data2022,N$6,0))</f>
        <v>1.1954168843749997</v>
      </c>
      <c r="O111" s="363"/>
      <c r="P111" s="363"/>
      <c r="Q111" s="363"/>
      <c r="R111" s="279"/>
      <c r="S111" s="270" t="str">
        <f t="shared" si="26"/>
        <v>Y</v>
      </c>
      <c r="T111" s="271" t="str">
        <f>L111</f>
        <v>CFOWOA</v>
      </c>
      <c r="U111" s="271"/>
      <c r="V111" s="271" t="str">
        <f>M111</f>
        <v>Water Operator Certification-A</v>
      </c>
      <c r="W111" s="386">
        <f>ROUND(N111,3)</f>
        <v>1.1950000000000001</v>
      </c>
      <c r="X111" s="271"/>
      <c r="Y111" s="384"/>
      <c r="Z111" s="384"/>
      <c r="AA111" s="281"/>
    </row>
    <row r="112" spans="1:27" s="304" customFormat="1" ht="15" customHeight="1" x14ac:dyDescent="0.25">
      <c r="A112" s="279"/>
      <c r="B112" s="279"/>
      <c r="C112" s="340"/>
      <c r="D112" s="317"/>
      <c r="E112" s="317"/>
      <c r="F112" s="317"/>
      <c r="G112" s="317"/>
      <c r="H112" s="315"/>
      <c r="I112" s="315"/>
      <c r="J112" s="315"/>
      <c r="K112" s="377"/>
      <c r="L112" s="363"/>
      <c r="M112" s="366"/>
      <c r="N112" s="369"/>
      <c r="O112" s="363"/>
      <c r="P112" s="363"/>
      <c r="Q112" s="363"/>
      <c r="R112" s="279"/>
      <c r="S112" s="271"/>
      <c r="T112" s="271"/>
      <c r="U112" s="271"/>
      <c r="V112" s="271"/>
      <c r="W112" s="271"/>
      <c r="X112" s="271"/>
      <c r="Y112" s="384"/>
      <c r="Z112" s="384"/>
      <c r="AA112" s="281"/>
    </row>
    <row r="113" spans="1:28" s="301" customFormat="1" ht="15" customHeight="1" x14ac:dyDescent="0.25">
      <c r="A113" s="279" t="s">
        <v>275</v>
      </c>
      <c r="B113" s="279"/>
      <c r="C113" s="325"/>
      <c r="D113" s="317"/>
      <c r="E113" s="317"/>
      <c r="F113" s="317"/>
      <c r="G113" s="317"/>
      <c r="H113" s="317"/>
      <c r="I113" s="317"/>
      <c r="J113" s="317"/>
      <c r="K113" s="377"/>
      <c r="L113" s="363"/>
      <c r="M113" s="366"/>
      <c r="N113" s="369"/>
      <c r="O113" s="363"/>
      <c r="P113" s="363"/>
      <c r="Q113" s="363"/>
      <c r="R113" s="279"/>
      <c r="S113" s="271"/>
      <c r="T113" s="271"/>
      <c r="U113" s="271"/>
      <c r="V113" s="271"/>
      <c r="W113" s="271"/>
      <c r="X113" s="271"/>
      <c r="Y113" s="271"/>
      <c r="Z113" s="271"/>
      <c r="AA113" s="279"/>
    </row>
    <row r="114" spans="1:28" s="301" customFormat="1" ht="15" customHeight="1" x14ac:dyDescent="0.25">
      <c r="A114" s="279"/>
      <c r="B114" s="308">
        <f>N114</f>
        <v>0.41588990624999989</v>
      </c>
      <c r="C114" s="317" t="s">
        <v>161</v>
      </c>
      <c r="E114" s="317"/>
      <c r="F114" s="317"/>
      <c r="G114" s="317"/>
      <c r="H114" s="317"/>
      <c r="I114" s="317"/>
      <c r="J114" s="317"/>
      <c r="K114" s="377" t="s">
        <v>243</v>
      </c>
      <c r="L114" s="363" t="s">
        <v>213</v>
      </c>
      <c r="M114" s="366" t="s">
        <v>214</v>
      </c>
      <c r="N114" s="369">
        <f>IF($K114="Y",VLOOKUP($L114,Data2022,N$6,0)*PercIncrJan2023,VLOOKUP($L114,Data2022,N$6,0))</f>
        <v>0.41588990624999989</v>
      </c>
      <c r="O114" s="363"/>
      <c r="P114" s="363"/>
      <c r="Q114" s="363"/>
      <c r="R114" s="279"/>
      <c r="S114" s="270" t="str">
        <f t="shared" ref="S114:S115" si="27">K114</f>
        <v>Y</v>
      </c>
      <c r="T114" s="271" t="str">
        <f>L114</f>
        <v>CFOHWP</v>
      </c>
      <c r="U114" s="271"/>
      <c r="V114" s="271" t="str">
        <f>M114</f>
        <v>TL-Hazwoper-CFO</v>
      </c>
      <c r="W114" s="386">
        <f>ROUND(N114,3)</f>
        <v>0.41599999999999998</v>
      </c>
      <c r="X114" s="271"/>
      <c r="Y114" s="271"/>
      <c r="Z114" s="271"/>
      <c r="AA114" s="279"/>
    </row>
    <row r="115" spans="1:28" s="301" customFormat="1" ht="15" customHeight="1" x14ac:dyDescent="0.25">
      <c r="B115" s="308">
        <f>N115</f>
        <v>1.2124790343749996</v>
      </c>
      <c r="C115" s="343" t="s">
        <v>162</v>
      </c>
      <c r="E115" s="343"/>
      <c r="F115" s="343"/>
      <c r="G115" s="343"/>
      <c r="H115" s="343"/>
      <c r="I115" s="343"/>
      <c r="J115" s="343"/>
      <c r="K115" s="383" t="s">
        <v>243</v>
      </c>
      <c r="L115" s="363" t="s">
        <v>215</v>
      </c>
      <c r="M115" s="366" t="s">
        <v>216</v>
      </c>
      <c r="N115" s="369">
        <f>IF($K115="Y",VLOOKUP($L115,Data2022,N$6,0)*PercIncrJan2023,VLOOKUP($L115,Data2022,N$6,0))</f>
        <v>1.2124790343749996</v>
      </c>
      <c r="O115" s="363"/>
      <c r="P115" s="363"/>
      <c r="Q115" s="363"/>
      <c r="R115" s="279"/>
      <c r="S115" s="270" t="str">
        <f t="shared" si="27"/>
        <v>Y</v>
      </c>
      <c r="T115" s="271" t="str">
        <f>L115</f>
        <v>CFORS2</v>
      </c>
      <c r="U115" s="271"/>
      <c r="V115" s="271" t="str">
        <f>M115</f>
        <v>TL-Respirator-Forema Water Mai</v>
      </c>
      <c r="W115" s="386">
        <f>ROUND(N115,3)</f>
        <v>1.212</v>
      </c>
      <c r="X115" s="271"/>
      <c r="Y115" s="271"/>
      <c r="Z115" s="271"/>
      <c r="AA115" s="279"/>
    </row>
    <row r="116" spans="1:28" s="301" customFormat="1" ht="15" customHeight="1" x14ac:dyDescent="0.25">
      <c r="C116" s="342"/>
      <c r="D116" s="343"/>
      <c r="E116" s="343"/>
      <c r="F116" s="343"/>
      <c r="G116" s="343"/>
      <c r="H116" s="343"/>
      <c r="I116" s="343"/>
      <c r="J116" s="343"/>
      <c r="K116" s="383"/>
      <c r="L116" s="363"/>
      <c r="M116" s="366"/>
      <c r="N116" s="369"/>
      <c r="O116" s="363"/>
      <c r="P116" s="363"/>
      <c r="Q116" s="363"/>
      <c r="R116" s="279"/>
      <c r="S116" s="271"/>
      <c r="T116" s="271"/>
      <c r="U116" s="271"/>
      <c r="V116" s="271"/>
      <c r="W116" s="271"/>
      <c r="X116" s="271"/>
      <c r="Y116" s="271"/>
      <c r="Z116" s="271"/>
      <c r="AA116" s="279"/>
    </row>
    <row r="117" spans="1:28" s="281" customFormat="1" ht="15" customHeight="1" x14ac:dyDescent="0.25">
      <c r="A117" s="284" t="s">
        <v>256</v>
      </c>
      <c r="B117" s="284"/>
      <c r="C117" s="314"/>
      <c r="D117" s="315"/>
      <c r="E117" s="315"/>
      <c r="F117" s="315"/>
      <c r="G117" s="315"/>
      <c r="H117" s="276"/>
      <c r="I117" s="276"/>
      <c r="J117" s="276"/>
      <c r="K117" s="363"/>
      <c r="L117" s="366"/>
      <c r="M117" s="370"/>
      <c r="N117" s="363"/>
      <c r="O117" s="363"/>
      <c r="P117" s="363"/>
      <c r="Q117" s="366"/>
      <c r="R117" s="268"/>
      <c r="S117" s="271"/>
      <c r="T117" s="271"/>
      <c r="U117" s="271"/>
      <c r="V117" s="271"/>
      <c r="W117" s="271"/>
      <c r="X117" s="384"/>
      <c r="Y117" s="384"/>
      <c r="Z117" s="384"/>
      <c r="AA117" s="272"/>
      <c r="AB117" s="272"/>
    </row>
    <row r="118" spans="1:28" s="281" customFormat="1" ht="15" customHeight="1" x14ac:dyDescent="0.25">
      <c r="A118" s="316" t="s">
        <v>168</v>
      </c>
      <c r="B118" s="316"/>
      <c r="D118" s="315"/>
      <c r="E118" s="315"/>
      <c r="F118" s="315"/>
      <c r="G118" s="315"/>
      <c r="H118" s="276"/>
      <c r="I118" s="276"/>
      <c r="J118" s="276"/>
      <c r="K118" s="366"/>
      <c r="L118" s="366"/>
      <c r="M118" s="370"/>
      <c r="N118" s="363"/>
      <c r="O118" s="363"/>
      <c r="P118" s="363"/>
      <c r="Q118" s="366"/>
      <c r="R118" s="268"/>
      <c r="S118" s="271"/>
      <c r="T118" s="271"/>
      <c r="U118" s="271"/>
      <c r="V118" s="271"/>
      <c r="W118" s="271"/>
      <c r="X118" s="384"/>
      <c r="Y118" s="384"/>
      <c r="Z118" s="384"/>
      <c r="AA118" s="272"/>
      <c r="AB118" s="272"/>
    </row>
    <row r="119" spans="1:28" s="281" customFormat="1" ht="15" customHeight="1" x14ac:dyDescent="0.25">
      <c r="A119" s="314"/>
      <c r="B119" s="314"/>
      <c r="C119" s="279" t="s">
        <v>170</v>
      </c>
      <c r="D119" s="315"/>
      <c r="E119" s="315"/>
      <c r="F119" s="315"/>
      <c r="G119" s="315"/>
      <c r="H119" s="276"/>
      <c r="I119" s="276"/>
      <c r="J119" s="276"/>
      <c r="K119" s="366"/>
      <c r="L119" s="366"/>
      <c r="M119" s="370"/>
      <c r="N119" s="363"/>
      <c r="O119" s="363"/>
      <c r="P119" s="363"/>
      <c r="Q119" s="366"/>
      <c r="R119" s="268"/>
      <c r="S119" s="271"/>
      <c r="T119" s="271"/>
      <c r="U119" s="271"/>
      <c r="V119" s="271"/>
      <c r="W119" s="271"/>
      <c r="X119" s="384"/>
      <c r="Y119" s="384"/>
      <c r="Z119" s="384"/>
      <c r="AA119" s="272"/>
      <c r="AB119" s="272"/>
    </row>
    <row r="120" spans="1:28" s="281" customFormat="1" ht="15" customHeight="1" x14ac:dyDescent="0.25">
      <c r="A120" s="313"/>
      <c r="B120" s="313"/>
      <c r="C120" s="325" t="s">
        <v>171</v>
      </c>
      <c r="D120" s="315"/>
      <c r="E120" s="315"/>
      <c r="F120" s="315"/>
      <c r="G120" s="315"/>
      <c r="H120" s="276"/>
      <c r="I120" s="276"/>
      <c r="J120" s="276"/>
      <c r="K120" s="366"/>
      <c r="L120" s="366"/>
      <c r="M120" s="370"/>
      <c r="N120" s="363"/>
      <c r="O120" s="363"/>
      <c r="P120" s="363"/>
      <c r="Q120" s="366"/>
      <c r="R120" s="268"/>
      <c r="S120" s="271"/>
      <c r="T120" s="271"/>
      <c r="U120" s="271"/>
      <c r="V120" s="271"/>
      <c r="W120" s="271"/>
      <c r="X120" s="384"/>
      <c r="Y120" s="384"/>
      <c r="Z120" s="384"/>
      <c r="AA120" s="272"/>
      <c r="AB120" s="272"/>
    </row>
    <row r="121" spans="1:28" s="281" customFormat="1" ht="15" customHeight="1" x14ac:dyDescent="0.25">
      <c r="A121" s="313"/>
      <c r="B121" s="313"/>
      <c r="C121" s="325" t="s">
        <v>169</v>
      </c>
      <c r="D121" s="315"/>
      <c r="E121" s="315"/>
      <c r="F121" s="315"/>
      <c r="G121" s="315"/>
      <c r="H121" s="276"/>
      <c r="I121" s="276"/>
      <c r="J121" s="276"/>
      <c r="K121" s="363"/>
      <c r="L121" s="366"/>
      <c r="M121" s="370"/>
      <c r="N121" s="363"/>
      <c r="O121" s="363"/>
      <c r="P121" s="363"/>
      <c r="Q121" s="366"/>
      <c r="R121" s="268"/>
      <c r="S121" s="271"/>
      <c r="T121" s="271"/>
      <c r="U121" s="271"/>
      <c r="V121" s="271"/>
      <c r="W121" s="271"/>
      <c r="X121" s="384"/>
      <c r="Y121" s="384"/>
      <c r="Z121" s="384"/>
      <c r="AA121" s="272"/>
      <c r="AB121" s="272"/>
    </row>
    <row r="122" spans="1:28" s="281" customFormat="1" ht="15" customHeight="1" x14ac:dyDescent="0.25">
      <c r="C122" s="314"/>
      <c r="D122" s="315"/>
      <c r="E122" s="315"/>
      <c r="F122" s="315"/>
      <c r="G122" s="315"/>
      <c r="H122" s="276"/>
      <c r="I122" s="276"/>
      <c r="J122" s="276"/>
      <c r="K122" s="363"/>
      <c r="L122" s="366"/>
      <c r="M122" s="370"/>
      <c r="N122" s="363"/>
      <c r="O122" s="363"/>
      <c r="P122" s="363"/>
      <c r="Q122" s="366"/>
      <c r="R122" s="268"/>
      <c r="S122" s="271"/>
      <c r="T122" s="271"/>
      <c r="U122" s="271"/>
      <c r="V122" s="271"/>
      <c r="W122" s="271"/>
      <c r="X122" s="384"/>
      <c r="Y122" s="384"/>
      <c r="Z122" s="384"/>
      <c r="AA122" s="272"/>
      <c r="AB122" s="272"/>
    </row>
    <row r="123" spans="1:28" s="281" customFormat="1" ht="15" customHeight="1" x14ac:dyDescent="0.25">
      <c r="A123" s="279" t="s">
        <v>172</v>
      </c>
      <c r="B123" s="279"/>
      <c r="C123" s="314"/>
      <c r="D123" s="315"/>
      <c r="E123" s="315"/>
      <c r="F123" s="315"/>
      <c r="G123" s="315"/>
      <c r="H123" s="276"/>
      <c r="I123" s="276"/>
      <c r="J123" s="276"/>
      <c r="K123" s="363"/>
      <c r="L123" s="366"/>
      <c r="M123" s="370"/>
      <c r="N123" s="363"/>
      <c r="O123" s="363"/>
      <c r="P123" s="363"/>
      <c r="Q123" s="366"/>
      <c r="R123" s="268"/>
      <c r="S123" s="271"/>
      <c r="T123" s="271"/>
      <c r="U123" s="271"/>
      <c r="V123" s="271"/>
      <c r="W123" s="271"/>
      <c r="X123" s="384"/>
      <c r="Y123" s="384"/>
      <c r="Z123" s="384"/>
      <c r="AA123" s="272"/>
      <c r="AB123" s="272"/>
    </row>
    <row r="124" spans="1:28" s="281" customFormat="1" ht="15" customHeight="1" x14ac:dyDescent="0.25">
      <c r="A124" s="279" t="s">
        <v>173</v>
      </c>
      <c r="B124" s="279"/>
      <c r="C124" s="314"/>
      <c r="D124" s="315"/>
      <c r="E124" s="315"/>
      <c r="F124" s="315"/>
      <c r="G124" s="315"/>
      <c r="H124" s="276"/>
      <c r="I124" s="276"/>
      <c r="J124" s="276"/>
      <c r="K124" s="363"/>
      <c r="L124" s="366"/>
      <c r="M124" s="370"/>
      <c r="N124" s="363"/>
      <c r="O124" s="363"/>
      <c r="P124" s="363"/>
      <c r="Q124" s="366"/>
      <c r="R124" s="268"/>
      <c r="S124" s="271"/>
      <c r="T124" s="271"/>
      <c r="U124" s="271"/>
      <c r="V124" s="271"/>
      <c r="W124" s="271"/>
      <c r="X124" s="384"/>
      <c r="Y124" s="384"/>
      <c r="Z124" s="384"/>
      <c r="AA124" s="272"/>
      <c r="AB124" s="272"/>
    </row>
    <row r="125" spans="1:28" s="281" customFormat="1" ht="15" customHeight="1" x14ac:dyDescent="0.25">
      <c r="A125" s="279" t="s">
        <v>174</v>
      </c>
      <c r="B125" s="279"/>
      <c r="C125" s="314"/>
      <c r="D125" s="313"/>
      <c r="E125" s="313"/>
      <c r="F125" s="313"/>
      <c r="G125" s="313"/>
      <c r="H125" s="277"/>
      <c r="I125" s="277"/>
      <c r="J125" s="277"/>
      <c r="K125" s="366"/>
      <c r="L125" s="366"/>
      <c r="M125" s="370"/>
      <c r="N125" s="363"/>
      <c r="O125" s="363"/>
      <c r="P125" s="363"/>
      <c r="Q125" s="366"/>
      <c r="R125" s="268"/>
      <c r="S125" s="271"/>
      <c r="T125" s="271"/>
      <c r="U125" s="271"/>
      <c r="V125" s="271"/>
      <c r="W125" s="271"/>
      <c r="X125" s="384"/>
      <c r="Y125" s="384"/>
      <c r="Z125" s="384"/>
      <c r="AA125" s="272"/>
      <c r="AB125" s="272"/>
    </row>
    <row r="126" spans="1:28" s="281" customFormat="1" ht="15" customHeight="1" x14ac:dyDescent="0.25">
      <c r="A126" s="279"/>
      <c r="B126" s="279"/>
      <c r="C126" s="314"/>
      <c r="D126" s="313"/>
      <c r="E126" s="313"/>
      <c r="F126" s="313"/>
      <c r="G126" s="313"/>
      <c r="H126" s="277"/>
      <c r="I126" s="277"/>
      <c r="J126" s="277"/>
      <c r="K126" s="366"/>
      <c r="L126" s="366"/>
      <c r="M126" s="370"/>
      <c r="N126" s="363"/>
      <c r="O126" s="363"/>
      <c r="P126" s="363"/>
      <c r="Q126" s="366"/>
      <c r="R126" s="268"/>
      <c r="S126" s="271"/>
      <c r="T126" s="271"/>
      <c r="U126" s="271"/>
      <c r="V126" s="271"/>
      <c r="W126" s="271"/>
      <c r="X126" s="384"/>
      <c r="Y126" s="384"/>
      <c r="Z126" s="384"/>
      <c r="AA126" s="272"/>
      <c r="AB126" s="272"/>
    </row>
    <row r="127" spans="1:28" s="281" customFormat="1" ht="15" customHeight="1" x14ac:dyDescent="0.25">
      <c r="A127" s="279" t="s">
        <v>176</v>
      </c>
      <c r="B127" s="279"/>
      <c r="C127" s="314"/>
      <c r="D127" s="313"/>
      <c r="E127" s="313"/>
      <c r="F127" s="313"/>
      <c r="G127" s="313"/>
      <c r="H127" s="277"/>
      <c r="I127" s="277"/>
      <c r="J127" s="277"/>
      <c r="K127" s="366"/>
      <c r="L127" s="366"/>
      <c r="M127" s="370"/>
      <c r="N127" s="363"/>
      <c r="O127" s="363"/>
      <c r="P127" s="363"/>
      <c r="Q127" s="366"/>
      <c r="R127" s="268"/>
      <c r="S127" s="271"/>
      <c r="T127" s="271"/>
      <c r="U127" s="271"/>
      <c r="V127" s="271"/>
      <c r="W127" s="271"/>
      <c r="X127" s="384"/>
      <c r="Y127" s="384"/>
      <c r="Z127" s="384"/>
      <c r="AA127" s="272"/>
      <c r="AB127" s="272"/>
    </row>
    <row r="128" spans="1:28" s="281" customFormat="1" ht="15" customHeight="1" x14ac:dyDescent="0.25">
      <c r="A128" s="279" t="s">
        <v>175</v>
      </c>
      <c r="B128" s="279"/>
      <c r="C128" s="314"/>
      <c r="D128" s="313"/>
      <c r="E128" s="313"/>
      <c r="F128" s="313"/>
      <c r="G128" s="313"/>
      <c r="H128" s="277"/>
      <c r="I128" s="277"/>
      <c r="J128" s="277"/>
      <c r="K128" s="366"/>
      <c r="L128" s="366"/>
      <c r="M128" s="370"/>
      <c r="N128" s="363"/>
      <c r="O128" s="363"/>
      <c r="P128" s="363"/>
      <c r="Q128" s="366"/>
      <c r="R128" s="268"/>
      <c r="S128" s="271"/>
      <c r="T128" s="271"/>
      <c r="U128" s="271"/>
      <c r="V128" s="271"/>
      <c r="W128" s="271"/>
      <c r="X128" s="384"/>
      <c r="Y128" s="384"/>
      <c r="Z128" s="384"/>
      <c r="AA128" s="272"/>
      <c r="AB128" s="272"/>
    </row>
    <row r="129" spans="1:27" s="304" customFormat="1" ht="15" customHeight="1" x14ac:dyDescent="0.25">
      <c r="A129" s="313"/>
      <c r="B129" s="313"/>
      <c r="C129" s="313"/>
      <c r="D129" s="313"/>
      <c r="E129" s="313"/>
      <c r="F129" s="313"/>
      <c r="G129" s="313"/>
      <c r="H129" s="313"/>
      <c r="I129" s="313"/>
      <c r="J129" s="313"/>
      <c r="K129" s="363"/>
      <c r="L129" s="366"/>
      <c r="M129" s="366"/>
      <c r="N129" s="365"/>
      <c r="O129" s="363"/>
      <c r="P129" s="363"/>
      <c r="Q129" s="363"/>
      <c r="R129" s="279"/>
      <c r="S129" s="271"/>
      <c r="T129" s="271"/>
      <c r="U129" s="271"/>
      <c r="V129" s="271"/>
      <c r="W129" s="271"/>
      <c r="X129" s="271"/>
      <c r="Y129" s="384"/>
      <c r="Z129" s="384"/>
      <c r="AA129" s="281"/>
    </row>
    <row r="130" spans="1:27" s="304" customFormat="1" ht="15" customHeight="1" x14ac:dyDescent="0.25">
      <c r="A130" s="313"/>
      <c r="B130" s="313"/>
      <c r="C130" s="313"/>
      <c r="D130" s="313"/>
      <c r="E130" s="313"/>
      <c r="F130" s="313"/>
      <c r="G130" s="313"/>
      <c r="H130" s="313"/>
      <c r="I130" s="313"/>
      <c r="J130" s="313"/>
      <c r="K130" s="363"/>
      <c r="L130" s="366"/>
      <c r="M130" s="366"/>
      <c r="N130" s="365"/>
      <c r="O130" s="363"/>
      <c r="P130" s="363"/>
      <c r="Q130" s="363"/>
      <c r="R130" s="279"/>
      <c r="S130" s="271"/>
      <c r="T130" s="271"/>
      <c r="U130" s="271"/>
      <c r="V130" s="271"/>
      <c r="W130" s="271"/>
      <c r="X130" s="271"/>
      <c r="Y130" s="384"/>
      <c r="Z130" s="384"/>
      <c r="AA130" s="281"/>
    </row>
    <row r="131" spans="1:27" s="304" customFormat="1" ht="15" customHeight="1" x14ac:dyDescent="0.25">
      <c r="A131" s="313"/>
      <c r="B131" s="313"/>
      <c r="C131" s="313"/>
      <c r="D131" s="313"/>
      <c r="E131" s="313"/>
      <c r="F131" s="313"/>
      <c r="G131" s="313"/>
      <c r="H131" s="313"/>
      <c r="I131" s="313"/>
      <c r="J131" s="313"/>
      <c r="K131" s="363"/>
      <c r="L131" s="366"/>
      <c r="M131" s="366"/>
      <c r="N131" s="365"/>
      <c r="O131" s="363"/>
      <c r="P131" s="363"/>
      <c r="Q131" s="363"/>
      <c r="R131" s="279"/>
      <c r="S131" s="271"/>
      <c r="T131" s="271"/>
      <c r="U131" s="271"/>
      <c r="V131" s="271"/>
      <c r="W131" s="271"/>
      <c r="X131" s="271"/>
      <c r="Y131" s="384"/>
      <c r="Z131" s="384"/>
      <c r="AA131" s="281"/>
    </row>
    <row r="132" spans="1:27" s="304" customFormat="1" ht="15" customHeight="1" x14ac:dyDescent="0.25">
      <c r="A132" s="313"/>
      <c r="B132" s="313"/>
      <c r="C132" s="313"/>
      <c r="D132" s="313"/>
      <c r="E132" s="313"/>
      <c r="F132" s="313"/>
      <c r="G132" s="313"/>
      <c r="H132" s="313"/>
      <c r="I132" s="313"/>
      <c r="J132" s="313"/>
      <c r="K132" s="363"/>
      <c r="L132" s="366"/>
      <c r="M132" s="366"/>
      <c r="N132" s="365"/>
      <c r="O132" s="363"/>
      <c r="P132" s="363"/>
      <c r="Q132" s="363"/>
      <c r="R132" s="279"/>
      <c r="S132" s="271"/>
      <c r="T132" s="271"/>
      <c r="U132" s="271"/>
      <c r="V132" s="271"/>
      <c r="W132" s="271"/>
      <c r="X132" s="271"/>
      <c r="Y132" s="384"/>
      <c r="Z132" s="384"/>
      <c r="AA132" s="281"/>
    </row>
    <row r="133" spans="1:27" s="304" customFormat="1" ht="15" customHeight="1" x14ac:dyDescent="0.25">
      <c r="A133" s="313"/>
      <c r="B133" s="279" t="s">
        <v>304</v>
      </c>
      <c r="C133" s="279"/>
      <c r="D133" s="279"/>
      <c r="E133" s="279" t="s">
        <v>305</v>
      </c>
      <c r="F133" s="279"/>
      <c r="H133" s="313"/>
      <c r="I133" s="313"/>
      <c r="J133" s="313"/>
      <c r="K133" s="363"/>
      <c r="L133" s="366"/>
      <c r="M133" s="366"/>
      <c r="N133" s="365"/>
      <c r="O133" s="363"/>
      <c r="P133" s="363"/>
      <c r="Q133" s="363"/>
      <c r="R133" s="279"/>
      <c r="S133" s="271"/>
      <c r="T133" s="271"/>
      <c r="U133" s="271"/>
      <c r="V133" s="271"/>
      <c r="W133" s="271"/>
      <c r="X133" s="271"/>
      <c r="Y133" s="384"/>
      <c r="Z133" s="384"/>
      <c r="AA133" s="281"/>
    </row>
  </sheetData>
  <sheetProtection sheet="1" objects="1" scenarios="1"/>
  <printOptions horizontalCentered="1"/>
  <pageMargins left="0.25" right="0.25" top="0.75" bottom="0.75" header="0.3" footer="0.3"/>
  <pageSetup scale="7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28</vt:i4>
      </vt:variant>
    </vt:vector>
  </HeadingPairs>
  <TitlesOfParts>
    <vt:vector size="41" baseType="lpstr">
      <vt:lpstr>1 01 2016</vt:lpstr>
      <vt:lpstr>1 1 2017</vt:lpstr>
      <vt:lpstr>1 1 2018</vt:lpstr>
      <vt:lpstr>1 1 2019</vt:lpstr>
      <vt:lpstr>2 3 2019</vt:lpstr>
      <vt:lpstr>1 1 2020</vt:lpstr>
      <vt:lpstr>1-1-2021</vt:lpstr>
      <vt:lpstr>1-1-2022</vt:lpstr>
      <vt:lpstr>1-1-2023</vt:lpstr>
      <vt:lpstr>4-1-2023</vt:lpstr>
      <vt:lpstr>1-1-2024</vt:lpstr>
      <vt:lpstr>4-1-2024</vt:lpstr>
      <vt:lpstr>Notes</vt:lpstr>
      <vt:lpstr>'1 01 2016'!_Toc373915004</vt:lpstr>
      <vt:lpstr>'1 1 2017'!_Toc373915004</vt:lpstr>
      <vt:lpstr>'1 1 2018'!_Toc373915004</vt:lpstr>
      <vt:lpstr>'1 1 2019'!_Toc373915004</vt:lpstr>
      <vt:lpstr>'2 3 2019'!_Toc373915004</vt:lpstr>
      <vt:lpstr>'1 01 2016'!_Toc373915005</vt:lpstr>
      <vt:lpstr>Data2020</vt:lpstr>
      <vt:lpstr>Data2021</vt:lpstr>
      <vt:lpstr>Data2022</vt:lpstr>
      <vt:lpstr>DataApril2023</vt:lpstr>
      <vt:lpstr>DataFeb2019</vt:lpstr>
      <vt:lpstr>DataJan2023</vt:lpstr>
      <vt:lpstr>DataJan2024</vt:lpstr>
      <vt:lpstr>PercIncr2020</vt:lpstr>
      <vt:lpstr>PercIncr2021</vt:lpstr>
      <vt:lpstr>PercIncr2022</vt:lpstr>
      <vt:lpstr>PercIncrApril2023</vt:lpstr>
      <vt:lpstr>PercIncrApril2024</vt:lpstr>
      <vt:lpstr>PercIncrJan2023</vt:lpstr>
      <vt:lpstr>PercIncrJan2024</vt:lpstr>
      <vt:lpstr>'1 01 2016'!Print_Area</vt:lpstr>
      <vt:lpstr>'1 1 2017'!Print_Area</vt:lpstr>
      <vt:lpstr>'1 1 2018'!Print_Area</vt:lpstr>
      <vt:lpstr>'1 1 2019'!Print_Area</vt:lpstr>
      <vt:lpstr>'1 01 2016'!Print_Titles</vt:lpstr>
      <vt:lpstr>'1 1 2017'!Print_Titles</vt:lpstr>
      <vt:lpstr>'1 1 2018'!Print_Titles</vt:lpstr>
      <vt:lpstr>'1 1 2019'!Print_Titles</vt:lpstr>
    </vt:vector>
  </TitlesOfParts>
  <Company>City of Minneapolis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Minneapolis Foremens Association CFO Salary Schedule. From 2021-2024. Posted 01-04-2024</dc:title>
  <dc:creator>City of Minneapolis Human Resources, Classification and Compensation; Howatt, Erick S</dc:creator>
  <cp:lastModifiedBy>Howatt, Erick S</cp:lastModifiedBy>
  <cp:lastPrinted>2024-12-13T17:47:16Z</cp:lastPrinted>
  <dcterms:created xsi:type="dcterms:W3CDTF">2017-09-29T18:32:41Z</dcterms:created>
  <dcterms:modified xsi:type="dcterms:W3CDTF">2024-12-13T17:47:37Z</dcterms:modified>
</cp:coreProperties>
</file>